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<sst xmlns="http://schemas.openxmlformats.org/spreadsheetml/2006/main" count="531" uniqueCount="240">
  <si>
    <t>Stavební rozpočet</t>
  </si>
  <si>
    <t>Název stavby:</t>
  </si>
  <si>
    <t>VÝSADBA ZELENĚ TUŘANY - DVORSKA</t>
  </si>
  <si>
    <t>Doba výstavby:</t>
  </si>
  <si>
    <t>Objednatel:</t>
  </si>
  <si>
    <t>VERDE VIDA s.r.o.</t>
  </si>
  <si>
    <t>Druh stavby:</t>
  </si>
  <si>
    <t>SO - výsadba zeleně</t>
  </si>
  <si>
    <t>Začátek výstavby:</t>
  </si>
  <si>
    <t>Projektant:</t>
  </si>
  <si>
    <t>Ing.Boris Krška , Ing.Radka Kršková</t>
  </si>
  <si>
    <t>Lokalita:</t>
  </si>
  <si>
    <t>Brno - Dvorska / Tuřany</t>
  </si>
  <si>
    <t>Konec výstavby:</t>
  </si>
  <si>
    <t>Zhotovitel:</t>
  </si>
  <si>
    <t>Ing.Jan Poledník</t>
  </si>
  <si>
    <t>JKSO:</t>
  </si>
  <si>
    <t>Zpracováno dne:</t>
  </si>
  <si>
    <t>Zpracoval:</t>
  </si>
  <si>
    <t>Č</t>
  </si>
  <si>
    <t>Objekt</t>
  </si>
  <si>
    <t>Kód</t>
  </si>
  <si>
    <t>Zkrácený popis</t>
  </si>
  <si>
    <t>M.j.</t>
  </si>
  <si>
    <t>Množství</t>
  </si>
  <si>
    <t>Jednot.</t>
  </si>
  <si>
    <t>Náklady (Kč)</t>
  </si>
  <si>
    <t>Hmotnost (t)</t>
  </si>
  <si>
    <t>Cenová</t>
  </si>
  <si>
    <t xml:space="preserve"> </t>
  </si>
  <si>
    <t>Rozměry</t>
  </si>
  <si>
    <t>cena (Kč)</t>
  </si>
  <si>
    <t>Dodávka</t>
  </si>
  <si>
    <t>Montáž</t>
  </si>
  <si>
    <t>Celkem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</si>
  <si>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</si>
  <si>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</si>
  <si>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</si>
  <si>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</si>
  <si>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</si>
  <si>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</si>
  <si>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</si>
  <si>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</si>
  <si>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</si>
  <si>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</si>
  <si>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Nezařazeno</t>
  </si>
  <si>
    <t>18</t>
  </si>
  <si>
    <t>Povrchové úpravy terénu</t>
  </si>
  <si>
    <t>1</t>
  </si>
  <si>
    <t>180100100VD</t>
  </si>
  <si>
    <t xml:space="preserve">Dokumentace stavby bez rozlišení ( vytýčení, zaměření pozemků ... ) </t>
  </si>
  <si>
    <t>komplet</t>
  </si>
  <si>
    <t>18_</t>
  </si>
  <si>
    <t>_1_</t>
  </si>
  <si>
    <t>_</t>
  </si>
  <si>
    <t>2</t>
  </si>
  <si>
    <t>180401211R00</t>
  </si>
  <si>
    <t>Založení trávníku lučního výsevem v rovině</t>
  </si>
  <si>
    <t>m2</t>
  </si>
  <si>
    <t>RTS II / 2016</t>
  </si>
  <si>
    <t>3</t>
  </si>
  <si>
    <t>183101115R00</t>
  </si>
  <si>
    <t>Hloub. jamek bez výměny půdy do 0,4 m3, svah 1:5</t>
  </si>
  <si>
    <t>kus</t>
  </si>
  <si>
    <t>4</t>
  </si>
  <si>
    <t>183101114R00</t>
  </si>
  <si>
    <t>Hloub. jamek bez výměny půdy do 0,125 m3, sv.1:5</t>
  </si>
  <si>
    <t>5</t>
  </si>
  <si>
    <t>183403113R00</t>
  </si>
  <si>
    <t>Obdělání půdy frézováním v rovině</t>
  </si>
  <si>
    <t>6</t>
  </si>
  <si>
    <t>184102115R00</t>
  </si>
  <si>
    <t>Výsadba dřevin s balem D do 60 cm, v rovině</t>
  </si>
  <si>
    <t>7</t>
  </si>
  <si>
    <t>184102211R00</t>
  </si>
  <si>
    <t>Výsadba keře bez balu výšky do 1 m, v rovině</t>
  </si>
  <si>
    <t>8</t>
  </si>
  <si>
    <t>184202111R00</t>
  </si>
  <si>
    <t>Ukotvení dřeviny kůly D do 10 cm, dl. do 2 m</t>
  </si>
  <si>
    <t>9</t>
  </si>
  <si>
    <t>185804311R00</t>
  </si>
  <si>
    <t>Zalití rostlin vodou - stromy při výsadbě</t>
  </si>
  <si>
    <t>m3</t>
  </si>
  <si>
    <t>( stromy 1235 ks * 1,00 m2 *15 litrů/ks )</t>
  </si>
  <si>
    <t>10</t>
  </si>
  <si>
    <t>185804312R00</t>
  </si>
  <si>
    <t>Zalití rostlin vodou - keře při výsadbě</t>
  </si>
  <si>
    <t>( keře 2550 ks * 1,00 m2 * 10 litrů/ks )</t>
  </si>
  <si>
    <t>11</t>
  </si>
  <si>
    <t>184816900VD</t>
  </si>
  <si>
    <t>Následná péče po výsadbě v 1 roce</t>
  </si>
  <si>
    <t>ha</t>
  </si>
  <si>
    <t>( oprava chrániček , oprava kůlů )</t>
  </si>
  <si>
    <t>ks</t>
  </si>
  <si>
    <t>( doplnění mulče )</t>
  </si>
  <si>
    <t>( zálivka - stromy 1130 ks * 1,00 m2 *15 litrů/ks * 6 opakování )</t>
  </si>
  <si>
    <t>( zálivka - keře 2470 ks * 1,00 m2 * 10 litrů/ks * 6 opakování )</t>
  </si>
  <si>
    <t>12</t>
  </si>
  <si>
    <t>184816901VD</t>
  </si>
  <si>
    <t>Následná péče po výsadbě v 2 roce</t>
  </si>
  <si>
    <t>13</t>
  </si>
  <si>
    <t>184816902VD</t>
  </si>
  <si>
    <t>Následná péče po výsadbě v 3 roce</t>
  </si>
  <si>
    <t>H23</t>
  </si>
  <si>
    <t>Plochy a úpravy území</t>
  </si>
  <si>
    <t>998231311R00</t>
  </si>
  <si>
    <t>Přesun hmot pro sadovnické a krajin. úpravy do 5km</t>
  </si>
  <si>
    <t>t</t>
  </si>
  <si>
    <t>H23_</t>
  </si>
  <si>
    <t>_9_</t>
  </si>
  <si>
    <t>Ostatní materiál</t>
  </si>
  <si>
    <t>14</t>
  </si>
  <si>
    <t>00572100</t>
  </si>
  <si>
    <t>kg</t>
  </si>
  <si>
    <t>0</t>
  </si>
  <si>
    <t>Z99999_</t>
  </si>
  <si>
    <t>_Z_</t>
  </si>
  <si>
    <t>15</t>
  </si>
  <si>
    <t>026503279</t>
  </si>
  <si>
    <t>Dub zimní - Quercus petraea 121+ cm, ko 3-5 l</t>
  </si>
  <si>
    <t>16</t>
  </si>
  <si>
    <t>026503249</t>
  </si>
  <si>
    <t>Habr obecný - Carpinus betulus 121+ cm, ko 3-5 l</t>
  </si>
  <si>
    <t>17</t>
  </si>
  <si>
    <t>026503319</t>
  </si>
  <si>
    <t>Lípa malolistá - Tilia cordata 121+ cm, ko 3-5 l</t>
  </si>
  <si>
    <t>02656030</t>
  </si>
  <si>
    <t>Javor babyka - Acer campestre 121+ cm, ko 3-5 l</t>
  </si>
  <si>
    <t>19</t>
  </si>
  <si>
    <t>026503208</t>
  </si>
  <si>
    <t>Javor mléč - Acer platanoides 81-120 cm, ko 3-5 l</t>
  </si>
  <si>
    <t>20</t>
  </si>
  <si>
    <t>02656048VD</t>
  </si>
  <si>
    <t>Jeřáb Břek - Sorbus torminalis  121 + cm , ko 3-5 l</t>
  </si>
  <si>
    <t>21</t>
  </si>
  <si>
    <t>026503239</t>
  </si>
  <si>
    <t>Bříza bělokorá - Betula pendula 121+ cm, ko 3-5 l</t>
  </si>
  <si>
    <t>22</t>
  </si>
  <si>
    <t>026503229</t>
  </si>
  <si>
    <t>Olše lepkavá - Alnus glutinosa 121+ cm, ko 3-5 l</t>
  </si>
  <si>
    <t>23</t>
  </si>
  <si>
    <t>02661800VD</t>
  </si>
  <si>
    <t>Topol bílý - Populus alba 121+ cm, ko 3-5 l</t>
  </si>
  <si>
    <t>24</t>
  </si>
  <si>
    <t>02654950VD</t>
  </si>
  <si>
    <t>Třešeň ptačí - Prunus avium 121+ cm, ko 3-5 l</t>
  </si>
  <si>
    <t>25</t>
  </si>
  <si>
    <t>02653300VD</t>
  </si>
  <si>
    <t>Hrušeň polnička - Pyrus pyraster</t>
  </si>
  <si>
    <t>26</t>
  </si>
  <si>
    <t>02654126</t>
  </si>
  <si>
    <t>Vrba jíva- Salix caprea  121+  cm , ko 3-5 l</t>
  </si>
  <si>
    <t>27</t>
  </si>
  <si>
    <t>02656010</t>
  </si>
  <si>
    <t>Svída krvavá - Cornus sanguinea 30-40 cm</t>
  </si>
  <si>
    <t>28</t>
  </si>
  <si>
    <t>0255900VD</t>
  </si>
  <si>
    <t>Střemcha obecná - Prunus padus 30 - 40 cm</t>
  </si>
  <si>
    <t>29</t>
  </si>
  <si>
    <t>02656012</t>
  </si>
  <si>
    <t>Hloh jednosemenný - Crataegus monogyna 60-100 cm</t>
  </si>
  <si>
    <t>30</t>
  </si>
  <si>
    <t>026560212VD</t>
  </si>
  <si>
    <t>Kalina obecný - Viburnum opulus 30 - 40 cm</t>
  </si>
  <si>
    <t>31</t>
  </si>
  <si>
    <t>02656020VD</t>
  </si>
  <si>
    <t>Růže šípková - Rossa canina 30- 40 cm</t>
  </si>
  <si>
    <t>32</t>
  </si>
  <si>
    <t>02652445</t>
  </si>
  <si>
    <t>Ptačí zob - Ligustrum vulgare  20-40 cm</t>
  </si>
  <si>
    <t>33</t>
  </si>
  <si>
    <t>02652496</t>
  </si>
  <si>
    <t>Zimolez obecný - Lonicera xylosteum  40-60 cm</t>
  </si>
  <si>
    <t>34</t>
  </si>
  <si>
    <t>02654980VD</t>
  </si>
  <si>
    <t>Trnka obecná - Prunus spinosa 40 - 60 cm</t>
  </si>
  <si>
    <t>35</t>
  </si>
  <si>
    <t>05217108</t>
  </si>
  <si>
    <t>Tyč v kůře tř.1  tl. 7-8 cm, d. 6 m a více</t>
  </si>
  <si>
    <t>36</t>
  </si>
  <si>
    <t>184813121VD</t>
  </si>
  <si>
    <t>Ochrana dřevin pčed okusem mechanicky pletivem v rovině a ve svahu do 1:5</t>
  </si>
  <si>
    <t>37</t>
  </si>
  <si>
    <t>184911421VD</t>
  </si>
  <si>
    <t>Mulčování rostlin kůrou tl. 0,1 m v rovině a svahu do 1:5</t>
  </si>
  <si>
    <t>38</t>
  </si>
  <si>
    <t>10391100</t>
  </si>
  <si>
    <t>Kůra mulčovací VL</t>
  </si>
  <si>
    <t>Celkem:</t>
  </si>
  <si>
    <t xml:space="preserve">DPH 21 % : </t>
  </si>
  <si>
    <t>Celkem s DPH :</t>
  </si>
  <si>
    <t>Krycí list rozpočtu</t>
  </si>
  <si>
    <t>EKOKORIDOR DVORSKA</t>
  </si>
  <si>
    <t>IČ/DIČ:</t>
  </si>
  <si>
    <t>SO - výsadba veřejné zeleně</t>
  </si>
  <si>
    <t>Ing.Radka Kršková, Ing.Borek Krška</t>
  </si>
  <si>
    <t>Brno  - Dvorska</t>
  </si>
  <si>
    <t>Položek: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</si>
  <si>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</si>
  <si>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</si>
  <si>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</si>
  <si>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</si>
  <si>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</si>
  <si>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</si>
  <si>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</si>
  <si>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</si>
  <si>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</si>
  <si>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</si>
  <si>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</si>
  <si>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</si>
  <si>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</si>
  <si>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</si>
  <si>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</si>
  <si>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</si>
  <si>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</si>
  <si>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</si>
  <si>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</si>
  <si>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</si>
  <si>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</si>
  <si>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Přesun hmot a sutí</t>
  </si>
  <si>
    <t>ZRN celkem</t>
  </si>
  <si>
    <t>DN celkem</t>
  </si>
  <si>
    <t>NUS celkem</t>
  </si>
  <si>
    <t>DN celkem z obj.</t>
  </si>
  <si>
    <t>NUS celkem z obj.</t>
  </si>
  <si>
    <t>ORN celkem</t>
  </si>
  <si>
    <t>ORN celkem z obj.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</si>
  <si>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</si>
  <si>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</si>
  <si>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</si>
  <si>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</si>
  <si>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</si>
  <si>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</si>
  <si>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</si>
  <si>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</si>
  <si>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</si>
  <si>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</si>
  <si>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</si>
  <si>
    <t>Poznámka:</t>
  </si>
  <si>
    <t>Osivo travní směs do sucha VV-16/1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</si>
</sst>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0000000000000000000"/>
    <numFmt numFmtId="165" formatCode="0.0000000000"/>
    <numFmt numFmtId="166" formatCode="0.000000000000000"/>
    <numFmt numFmtId="167" formatCode="#,##0.00000000000000000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4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4"/>
      <name val="Arial"/>
      <family val="2"/>
    </font>
    <font>
      <b/>
      <sz val="10"/>
      <color indexed="56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color indexed="61"/>
      <name val="Arial"/>
      <family val="2"/>
    </font>
    <font>
      <b/>
      <sz val="24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1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medium"/>
      <right/>
      <top/>
      <bottom/>
    </border>
    <border>
      <left/>
      <right/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59">
    <xf numFmtId="0" fontId="2" fillId="0" borderId="0" xfId="0" applyFont="1" applyAlignment="1">
      <alignment vertical="center"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" fontId="8" fillId="0" borderId="0" xfId="0" applyNumberFormat="1" applyFont="1" applyFill="1" applyBorder="1" applyAlignment="1" applyProtection="1">
      <alignment horizontal="right" vertical="center"/>
      <protection/>
    </xf>
    <xf numFmtId="49" fontId="11" fillId="33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4" fontId="1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49" fontId="5" fillId="34" borderId="14" xfId="0" applyNumberFormat="1" applyFont="1" applyFill="1" applyBorder="1" applyAlignment="1" applyProtection="1">
      <alignment horizontal="left" vertical="center"/>
      <protection/>
    </xf>
    <xf numFmtId="4" fontId="10" fillId="34" borderId="14" xfId="0" applyNumberFormat="1" applyFont="1" applyFill="1" applyBorder="1" applyAlignment="1" applyProtection="1">
      <alignment horizontal="right" vertical="center"/>
      <protection/>
    </xf>
    <xf numFmtId="49" fontId="10" fillId="34" borderId="14" xfId="0" applyNumberFormat="1" applyFont="1" applyFill="1" applyBorder="1" applyAlignment="1" applyProtection="1">
      <alignment horizontal="right" vertical="center"/>
      <protection/>
    </xf>
    <xf numFmtId="49" fontId="6" fillId="33" borderId="15" xfId="0" applyNumberFormat="1" applyFont="1" applyFill="1" applyBorder="1" applyAlignment="1" applyProtection="1">
      <alignment horizontal="left" vertical="center"/>
      <protection/>
    </xf>
    <xf numFmtId="4" fontId="11" fillId="33" borderId="15" xfId="0" applyNumberFormat="1" applyFont="1" applyFill="1" applyBorder="1" applyAlignment="1" applyProtection="1">
      <alignment horizontal="right" vertical="center"/>
      <protection/>
    </xf>
    <xf numFmtId="49" fontId="11" fillId="33" borderId="15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4" fontId="7" fillId="0" borderId="16" xfId="0" applyNumberFormat="1" applyFont="1" applyFill="1" applyBorder="1" applyAlignment="1" applyProtection="1">
      <alignment horizontal="right" vertical="center"/>
      <protection/>
    </xf>
    <xf numFmtId="49" fontId="10" fillId="34" borderId="14" xfId="0" applyNumberFormat="1" applyFont="1" applyFill="1" applyBorder="1" applyAlignment="1" applyProtection="1">
      <alignment horizontal="left" vertical="center"/>
      <protection/>
    </xf>
    <xf numFmtId="49" fontId="11" fillId="33" borderId="15" xfId="0" applyNumberFormat="1" applyFont="1" applyFill="1" applyBorder="1" applyAlignment="1" applyProtection="1">
      <alignment horizontal="left" vertical="center"/>
      <protection/>
    </xf>
    <xf numFmtId="4" fontId="8" fillId="0" borderId="15" xfId="0" applyNumberFormat="1" applyFont="1" applyFill="1" applyBorder="1" applyAlignment="1" applyProtection="1">
      <alignment horizontal="right" vertical="center"/>
      <protection hidden="1"/>
    </xf>
    <xf numFmtId="4" fontId="17" fillId="0" borderId="16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49" fontId="4" fillId="0" borderId="17" xfId="0" applyNumberFormat="1" applyFont="1" applyFill="1" applyBorder="1" applyAlignment="1" applyProtection="1">
      <alignment horizontal="left" vertical="center"/>
      <protection hidden="1"/>
    </xf>
    <xf numFmtId="49" fontId="4" fillId="0" borderId="18" xfId="0" applyNumberFormat="1" applyFont="1" applyFill="1" applyBorder="1" applyAlignment="1" applyProtection="1">
      <alignment horizontal="left" vertical="center"/>
      <protection hidden="1"/>
    </xf>
    <xf numFmtId="49" fontId="4" fillId="0" borderId="18" xfId="0" applyNumberFormat="1" applyFont="1" applyFill="1" applyBorder="1" applyAlignment="1" applyProtection="1">
      <alignment horizontal="center" vertical="center"/>
      <protection hidden="1"/>
    </xf>
    <xf numFmtId="49" fontId="4" fillId="0" borderId="19" xfId="0" applyNumberFormat="1" applyFont="1" applyFill="1" applyBorder="1" applyAlignment="1" applyProtection="1">
      <alignment horizontal="center" vertical="center"/>
      <protection hidden="1"/>
    </xf>
    <xf numFmtId="49" fontId="4" fillId="0" borderId="20" xfId="0" applyNumberFormat="1" applyFont="1" applyFill="1" applyBorder="1" applyAlignment="1" applyProtection="1">
      <alignment horizontal="center" vertical="center"/>
      <protection hidden="1"/>
    </xf>
    <xf numFmtId="49" fontId="2" fillId="0" borderId="21" xfId="0" applyNumberFormat="1" applyFont="1" applyFill="1" applyBorder="1" applyAlignment="1" applyProtection="1">
      <alignment horizontal="left" vertical="center"/>
      <protection hidden="1"/>
    </xf>
    <xf numFmtId="49" fontId="2" fillId="0" borderId="22" xfId="0" applyNumberFormat="1" applyFont="1" applyFill="1" applyBorder="1" applyAlignment="1" applyProtection="1">
      <alignment horizontal="left" vertical="center"/>
      <protection hidden="1"/>
    </xf>
    <xf numFmtId="49" fontId="4" fillId="0" borderId="22" xfId="0" applyNumberFormat="1" applyFont="1" applyFill="1" applyBorder="1" applyAlignment="1" applyProtection="1">
      <alignment horizontal="left" vertical="center"/>
      <protection hidden="1"/>
    </xf>
    <xf numFmtId="49" fontId="4" fillId="0" borderId="23" xfId="0" applyNumberFormat="1" applyFont="1" applyFill="1" applyBorder="1" applyAlignment="1" applyProtection="1">
      <alignment horizontal="center" vertical="center"/>
      <protection hidden="1"/>
    </xf>
    <xf numFmtId="49" fontId="4" fillId="0" borderId="24" xfId="0" applyNumberFormat="1" applyFont="1" applyFill="1" applyBorder="1" applyAlignment="1" applyProtection="1">
      <alignment horizontal="center" vertical="center"/>
      <protection hidden="1"/>
    </xf>
    <xf numFmtId="49" fontId="4" fillId="0" borderId="25" xfId="0" applyNumberFormat="1" applyFont="1" applyFill="1" applyBorder="1" applyAlignment="1" applyProtection="1">
      <alignment horizontal="center" vertical="center"/>
      <protection hidden="1"/>
    </xf>
    <xf numFmtId="49" fontId="4" fillId="0" borderId="26" xfId="0" applyNumberFormat="1" applyFont="1" applyFill="1" applyBorder="1" applyAlignment="1" applyProtection="1">
      <alignment horizontal="center" vertical="center"/>
      <protection hidden="1"/>
    </xf>
    <xf numFmtId="49" fontId="4" fillId="0" borderId="27" xfId="0" applyNumberFormat="1" applyFont="1" applyFill="1" applyBorder="1" applyAlignment="1" applyProtection="1">
      <alignment horizontal="center" vertical="center"/>
      <protection hidden="1"/>
    </xf>
    <xf numFmtId="49" fontId="7" fillId="0" borderId="15" xfId="0" applyNumberFormat="1" applyFont="1" applyFill="1" applyBorder="1" applyAlignment="1" applyProtection="1">
      <alignment horizontal="left" vertical="center"/>
      <protection hidden="1"/>
    </xf>
    <xf numFmtId="4" fontId="7" fillId="0" borderId="15" xfId="0" applyNumberFormat="1" applyFont="1" applyFill="1" applyBorder="1" applyAlignment="1" applyProtection="1">
      <alignment horizontal="right" vertical="center"/>
      <protection hidden="1"/>
    </xf>
    <xf numFmtId="49" fontId="7" fillId="0" borderId="28" xfId="0" applyNumberFormat="1" applyFont="1" applyFill="1" applyBorder="1" applyAlignment="1" applyProtection="1">
      <alignment horizontal="left" vertical="center"/>
      <protection hidden="1"/>
    </xf>
    <xf numFmtId="49" fontId="7" fillId="0" borderId="29" xfId="0" applyNumberFormat="1" applyFont="1" applyFill="1" applyBorder="1" applyAlignment="1" applyProtection="1">
      <alignment horizontal="left" vertical="center"/>
      <protection hidden="1"/>
    </xf>
    <xf numFmtId="49" fontId="7" fillId="0" borderId="30" xfId="0" applyNumberFormat="1" applyFont="1" applyFill="1" applyBorder="1" applyAlignment="1" applyProtection="1">
      <alignment horizontal="left" vertical="center"/>
      <protection hidden="1"/>
    </xf>
    <xf numFmtId="4" fontId="7" fillId="0" borderId="29" xfId="0" applyNumberFormat="1" applyFont="1" applyFill="1" applyBorder="1" applyAlignment="1" applyProtection="1">
      <alignment horizontal="right" vertical="center"/>
      <protection hidden="1"/>
    </xf>
    <xf numFmtId="49" fontId="7" fillId="0" borderId="10" xfId="0" applyNumberFormat="1" applyFont="1" applyFill="1" applyBorder="1" applyAlignment="1" applyProtection="1">
      <alignment horizontal="left" vertical="center"/>
      <protection hidden="1"/>
    </xf>
    <xf numFmtId="49" fontId="7" fillId="0" borderId="31" xfId="0" applyNumberFormat="1" applyFont="1" applyFill="1" applyBorder="1" applyAlignment="1" applyProtection="1">
      <alignment horizontal="left" vertical="center"/>
      <protection hidden="1"/>
    </xf>
    <xf numFmtId="49" fontId="7" fillId="0" borderId="32" xfId="0" applyNumberFormat="1" applyFont="1" applyFill="1" applyBorder="1" applyAlignment="1" applyProtection="1">
      <alignment horizontal="left" vertical="center"/>
      <protection hidden="1"/>
    </xf>
    <xf numFmtId="49" fontId="17" fillId="0" borderId="16" xfId="0" applyNumberFormat="1" applyFont="1" applyFill="1" applyBorder="1" applyAlignment="1" applyProtection="1">
      <alignment horizontal="left" vertical="center"/>
      <protection hidden="1"/>
    </xf>
    <xf numFmtId="49" fontId="7" fillId="0" borderId="16" xfId="0" applyNumberFormat="1" applyFont="1" applyFill="1" applyBorder="1" applyAlignment="1" applyProtection="1">
      <alignment horizontal="left" vertical="center"/>
      <protection hidden="1"/>
    </xf>
    <xf numFmtId="4" fontId="7" fillId="0" borderId="16" xfId="0" applyNumberFormat="1" applyFont="1" applyFill="1" applyBorder="1" applyAlignment="1" applyProtection="1">
      <alignment horizontal="right" vertical="center"/>
      <protection hidden="1"/>
    </xf>
    <xf numFmtId="49" fontId="7" fillId="0" borderId="15" xfId="0" applyNumberFormat="1" applyFont="1" applyFill="1" applyBorder="1" applyAlignment="1" applyProtection="1">
      <alignment horizontal="right" vertical="center"/>
      <protection hidden="1"/>
    </xf>
    <xf numFmtId="49" fontId="7" fillId="0" borderId="29" xfId="0" applyNumberFormat="1" applyFont="1" applyFill="1" applyBorder="1" applyAlignment="1" applyProtection="1">
      <alignment horizontal="right" vertical="center"/>
      <protection hidden="1"/>
    </xf>
    <xf numFmtId="49" fontId="7" fillId="0" borderId="16" xfId="0" applyNumberFormat="1" applyFont="1" applyFill="1" applyBorder="1" applyAlignment="1" applyProtection="1">
      <alignment horizontal="right" vertical="center"/>
      <protection hidden="1"/>
    </xf>
    <xf numFmtId="4" fontId="53" fillId="0" borderId="16" xfId="0" applyNumberFormat="1" applyFont="1" applyFill="1" applyBorder="1" applyAlignment="1" applyProtection="1">
      <alignment horizontal="right" vertical="center"/>
      <protection hidden="1"/>
    </xf>
    <xf numFmtId="4" fontId="53" fillId="0" borderId="31" xfId="0" applyNumberFormat="1" applyFont="1" applyFill="1" applyBorder="1" applyAlignment="1" applyProtection="1">
      <alignment horizontal="right" vertical="center"/>
      <protection hidden="1"/>
    </xf>
    <xf numFmtId="49" fontId="6" fillId="33" borderId="15" xfId="0" applyNumberFormat="1" applyFont="1" applyFill="1" applyBorder="1" applyAlignment="1" applyProtection="1">
      <alignment horizontal="left" vertical="center"/>
      <protection hidden="1"/>
    </xf>
    <xf numFmtId="49" fontId="11" fillId="33" borderId="15" xfId="0" applyNumberFormat="1" applyFont="1" applyFill="1" applyBorder="1" applyAlignment="1" applyProtection="1">
      <alignment horizontal="left" vertical="center"/>
      <protection hidden="1"/>
    </xf>
    <xf numFmtId="4" fontId="11" fillId="33" borderId="15" xfId="0" applyNumberFormat="1" applyFont="1" applyFill="1" applyBorder="1" applyAlignment="1" applyProtection="1">
      <alignment horizontal="right" vertical="center"/>
      <protection hidden="1"/>
    </xf>
    <xf numFmtId="49" fontId="11" fillId="33" borderId="15" xfId="0" applyNumberFormat="1" applyFont="1" applyFill="1" applyBorder="1" applyAlignment="1" applyProtection="1">
      <alignment horizontal="right" vertical="center"/>
      <protection hidden="1"/>
    </xf>
    <xf numFmtId="49" fontId="8" fillId="0" borderId="15" xfId="0" applyNumberFormat="1" applyFont="1" applyFill="1" applyBorder="1" applyAlignment="1" applyProtection="1">
      <alignment horizontal="left" vertical="center"/>
      <protection hidden="1"/>
    </xf>
    <xf numFmtId="49" fontId="8" fillId="0" borderId="15" xfId="0" applyNumberFormat="1" applyFont="1" applyFill="1" applyBorder="1" applyAlignment="1" applyProtection="1">
      <alignment horizontal="right" vertical="center"/>
      <protection hidden="1"/>
    </xf>
    <xf numFmtId="0" fontId="2" fillId="0" borderId="33" xfId="0" applyNumberFormat="1" applyFont="1" applyFill="1" applyBorder="1" applyAlignment="1" applyProtection="1">
      <alignment vertical="center"/>
      <protection hidden="1"/>
    </xf>
    <xf numFmtId="4" fontId="4" fillId="0" borderId="29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34" xfId="0" applyFont="1" applyBorder="1" applyAlignment="1" applyProtection="1">
      <alignment vertical="center"/>
      <protection hidden="1"/>
    </xf>
    <xf numFmtId="0" fontId="4" fillId="0" borderId="35" xfId="0" applyFont="1" applyBorder="1" applyAlignment="1" applyProtection="1">
      <alignment vertical="center"/>
      <protection hidden="1"/>
    </xf>
    <xf numFmtId="4" fontId="4" fillId="0" borderId="15" xfId="0" applyNumberFormat="1" applyFont="1" applyBorder="1" applyAlignment="1" applyProtection="1">
      <alignment vertical="center"/>
      <protection hidden="1"/>
    </xf>
    <xf numFmtId="0" fontId="4" fillId="0" borderId="36" xfId="0" applyFont="1" applyBorder="1" applyAlignment="1" applyProtection="1">
      <alignment vertical="center"/>
      <protection hidden="1"/>
    </xf>
    <xf numFmtId="0" fontId="4" fillId="0" borderId="37" xfId="0" applyFont="1" applyBorder="1" applyAlignment="1" applyProtection="1">
      <alignment vertical="center"/>
      <protection hidden="1"/>
    </xf>
    <xf numFmtId="4" fontId="4" fillId="0" borderId="31" xfId="0" applyNumberFormat="1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4" fontId="7" fillId="35" borderId="15" xfId="0" applyNumberFormat="1" applyFont="1" applyFill="1" applyBorder="1" applyAlignment="1" applyProtection="1">
      <alignment horizontal="right" vertical="center"/>
      <protection locked="0"/>
    </xf>
    <xf numFmtId="4" fontId="7" fillId="35" borderId="29" xfId="0" applyNumberFormat="1" applyFont="1" applyFill="1" applyBorder="1" applyAlignment="1" applyProtection="1">
      <alignment horizontal="right" vertical="center"/>
      <protection locked="0"/>
    </xf>
    <xf numFmtId="4" fontId="7" fillId="35" borderId="16" xfId="0" applyNumberFormat="1" applyFont="1" applyFill="1" applyBorder="1" applyAlignment="1" applyProtection="1">
      <alignment horizontal="right" vertical="center"/>
      <protection/>
    </xf>
    <xf numFmtId="4" fontId="17" fillId="35" borderId="16" xfId="0" applyNumberFormat="1" applyFont="1" applyFill="1" applyBorder="1" applyAlignment="1" applyProtection="1">
      <alignment horizontal="right" vertical="center"/>
      <protection locked="0"/>
    </xf>
    <xf numFmtId="4" fontId="8" fillId="35" borderId="15" xfId="0" applyNumberFormat="1" applyFont="1" applyFill="1" applyBorder="1" applyAlignment="1" applyProtection="1">
      <alignment horizontal="right" vertical="center"/>
      <protection locked="0"/>
    </xf>
    <xf numFmtId="49" fontId="12" fillId="0" borderId="37" xfId="0" applyNumberFormat="1" applyFont="1" applyFill="1" applyBorder="1" applyAlignment="1" applyProtection="1">
      <alignment horizontal="center" vertical="center"/>
      <protection hidden="1"/>
    </xf>
    <xf numFmtId="0" fontId="12" fillId="0" borderId="37" xfId="0" applyNumberFormat="1" applyFont="1" applyFill="1" applyBorder="1" applyAlignment="1" applyProtection="1">
      <alignment horizontal="center" vertical="center"/>
      <protection hidden="1"/>
    </xf>
    <xf numFmtId="49" fontId="13" fillId="36" borderId="15" xfId="0" applyNumberFormat="1" applyFont="1" applyFill="1" applyBorder="1" applyAlignment="1" applyProtection="1">
      <alignment horizontal="center" vertical="center"/>
      <protection hidden="1"/>
    </xf>
    <xf numFmtId="49" fontId="14" fillId="0" borderId="29" xfId="0" applyNumberFormat="1" applyFont="1" applyFill="1" applyBorder="1" applyAlignment="1" applyProtection="1">
      <alignment horizontal="left" vertical="center"/>
      <protection hidden="1"/>
    </xf>
    <xf numFmtId="49" fontId="15" fillId="0" borderId="15" xfId="0" applyNumberFormat="1" applyFont="1" applyFill="1" applyBorder="1" applyAlignment="1" applyProtection="1">
      <alignment horizontal="left" vertical="center"/>
      <protection hidden="1"/>
    </xf>
    <xf numFmtId="4" fontId="15" fillId="0" borderId="15" xfId="0" applyNumberFormat="1" applyFont="1" applyFill="1" applyBorder="1" applyAlignment="1" applyProtection="1">
      <alignment horizontal="right" vertical="center"/>
      <protection hidden="1"/>
    </xf>
    <xf numFmtId="49" fontId="14" fillId="0" borderId="31" xfId="0" applyNumberFormat="1" applyFont="1" applyFill="1" applyBorder="1" applyAlignment="1" applyProtection="1">
      <alignment horizontal="left" vertical="center"/>
      <protection hidden="1"/>
    </xf>
    <xf numFmtId="49" fontId="15" fillId="0" borderId="15" xfId="0" applyNumberFormat="1" applyFont="1" applyFill="1" applyBorder="1" applyAlignment="1" applyProtection="1">
      <alignment horizontal="right" vertical="center"/>
      <protection hidden="1"/>
    </xf>
    <xf numFmtId="0" fontId="2" fillId="0" borderId="30" xfId="0" applyNumberFormat="1" applyFont="1" applyFill="1" applyBorder="1" applyAlignment="1" applyProtection="1">
      <alignment vertical="center"/>
      <protection hidden="1"/>
    </xf>
    <xf numFmtId="4" fontId="15" fillId="0" borderId="25" xfId="0" applyNumberFormat="1" applyFont="1" applyFill="1" applyBorder="1" applyAlignment="1" applyProtection="1">
      <alignment horizontal="right" vertical="center"/>
      <protection hidden="1"/>
    </xf>
    <xf numFmtId="0" fontId="2" fillId="0" borderId="38" xfId="0" applyNumberFormat="1" applyFont="1" applyFill="1" applyBorder="1" applyAlignment="1" applyProtection="1">
      <alignment vertical="center"/>
      <protection hidden="1"/>
    </xf>
    <xf numFmtId="0" fontId="2" fillId="0" borderId="32" xfId="0" applyNumberFormat="1" applyFont="1" applyFill="1" applyBorder="1" applyAlignment="1" applyProtection="1">
      <alignment vertical="center"/>
      <protection hidden="1"/>
    </xf>
    <xf numFmtId="0" fontId="2" fillId="0" borderId="37" xfId="0" applyNumberFormat="1" applyFont="1" applyFill="1" applyBorder="1" applyAlignment="1" applyProtection="1">
      <alignment vertical="center"/>
      <protection hidden="1"/>
    </xf>
    <xf numFmtId="4" fontId="14" fillId="36" borderId="39" xfId="0" applyNumberFormat="1" applyFont="1" applyFill="1" applyBorder="1" applyAlignment="1" applyProtection="1">
      <alignment horizontal="right" vertical="center"/>
      <protection hidden="1"/>
    </xf>
    <xf numFmtId="0" fontId="2" fillId="0" borderId="36" xfId="0" applyNumberFormat="1" applyFont="1" applyFill="1" applyBorder="1" applyAlignment="1" applyProtection="1">
      <alignment vertical="center"/>
      <protection hidden="1"/>
    </xf>
    <xf numFmtId="167" fontId="53" fillId="0" borderId="16" xfId="0" applyNumberFormat="1" applyFont="1" applyFill="1" applyBorder="1" applyAlignment="1" applyProtection="1">
      <alignment horizontal="right" vertical="center"/>
      <protection hidden="1"/>
    </xf>
    <xf numFmtId="49" fontId="54" fillId="0" borderId="31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32" xfId="0" applyNumberFormat="1" applyFont="1" applyFill="1" applyBorder="1" applyAlignment="1" applyProtection="1">
      <alignment horizontal="left" vertical="center"/>
      <protection hidden="1"/>
    </xf>
    <xf numFmtId="0" fontId="2" fillId="0" borderId="40" xfId="0" applyNumberFormat="1" applyFont="1" applyFill="1" applyBorder="1" applyAlignment="1" applyProtection="1">
      <alignment horizontal="left" vertical="center"/>
      <protection hidden="1"/>
    </xf>
    <xf numFmtId="0" fontId="2" fillId="0" borderId="41" xfId="0" applyNumberFormat="1" applyFont="1" applyFill="1" applyBorder="1" applyAlignment="1" applyProtection="1">
      <alignment horizontal="left" vertical="center"/>
      <protection hidden="1"/>
    </xf>
    <xf numFmtId="49" fontId="4" fillId="0" borderId="28" xfId="0" applyNumberFormat="1" applyFont="1" applyFill="1" applyBorder="1" applyAlignment="1" applyProtection="1">
      <alignment horizontal="left" vertical="center"/>
      <protection hidden="1"/>
    </xf>
    <xf numFmtId="0" fontId="4" fillId="0" borderId="33" xfId="0" applyNumberFormat="1" applyFont="1" applyFill="1" applyBorder="1" applyAlignment="1" applyProtection="1">
      <alignment horizontal="left" vertical="center"/>
      <protection hidden="1"/>
    </xf>
    <xf numFmtId="49" fontId="4" fillId="0" borderId="42" xfId="0" applyNumberFormat="1" applyFont="1" applyFill="1" applyBorder="1" applyAlignment="1" applyProtection="1">
      <alignment horizontal="center" vertical="center"/>
      <protection hidden="1"/>
    </xf>
    <xf numFmtId="0" fontId="4" fillId="0" borderId="43" xfId="0" applyNumberFormat="1" applyFont="1" applyFill="1" applyBorder="1" applyAlignment="1" applyProtection="1">
      <alignment horizontal="center" vertical="center"/>
      <protection hidden="1"/>
    </xf>
    <xf numFmtId="0" fontId="4" fillId="0" borderId="44" xfId="0" applyNumberFormat="1" applyFont="1" applyFill="1" applyBorder="1" applyAlignment="1" applyProtection="1">
      <alignment horizontal="center" vertical="center"/>
      <protection hidden="1"/>
    </xf>
    <xf numFmtId="49" fontId="10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14" xfId="0" applyNumberFormat="1" applyFont="1" applyFill="1" applyBorder="1" applyAlignment="1" applyProtection="1">
      <alignment horizontal="left" vertical="center"/>
      <protection/>
    </xf>
    <xf numFmtId="49" fontId="11" fillId="33" borderId="15" xfId="0" applyNumberFormat="1" applyFont="1" applyFill="1" applyBorder="1" applyAlignment="1" applyProtection="1">
      <alignment horizontal="left" vertical="center"/>
      <protection/>
    </xf>
    <xf numFmtId="0" fontId="11" fillId="33" borderId="15" xfId="0" applyNumberFormat="1" applyFont="1" applyFill="1" applyBorder="1" applyAlignment="1" applyProtection="1">
      <alignment horizontal="left" vertical="center"/>
      <protection/>
    </xf>
    <xf numFmtId="49" fontId="11" fillId="33" borderId="15" xfId="0" applyNumberFormat="1" applyFont="1" applyFill="1" applyBorder="1" applyAlignment="1" applyProtection="1">
      <alignment horizontal="left" vertical="center"/>
      <protection hidden="1"/>
    </xf>
    <xf numFmtId="0" fontId="11" fillId="33" borderId="15" xfId="0" applyNumberFormat="1" applyFont="1" applyFill="1" applyBorder="1" applyAlignment="1" applyProtection="1">
      <alignment horizontal="left" vertical="center"/>
      <protection hidden="1"/>
    </xf>
    <xf numFmtId="0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2" fillId="0" borderId="45" xfId="0" applyNumberFormat="1" applyFont="1" applyFill="1" applyBorder="1" applyAlignment="1" applyProtection="1">
      <alignment horizontal="left" vertical="center"/>
      <protection hidden="1"/>
    </xf>
    <xf numFmtId="49" fontId="2" fillId="0" borderId="0" xfId="0" applyNumberFormat="1" applyFont="1" applyFill="1" applyBorder="1" applyAlignment="1" applyProtection="1">
      <alignment horizontal="left" vertical="center"/>
      <protection hidden="1"/>
    </xf>
    <xf numFmtId="14" fontId="2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10" xfId="0" applyNumberFormat="1" applyFont="1" applyFill="1" applyBorder="1" applyAlignment="1" applyProtection="1">
      <alignment horizontal="left" vertical="center"/>
      <protection hidden="1"/>
    </xf>
    <xf numFmtId="49" fontId="3" fillId="0" borderId="37" xfId="0" applyNumberFormat="1" applyFont="1" applyFill="1" applyBorder="1" applyAlignment="1" applyProtection="1">
      <alignment horizontal="center"/>
      <protection hidden="1"/>
    </xf>
    <xf numFmtId="0" fontId="3" fillId="0" borderId="37" xfId="0" applyNumberFormat="1" applyFont="1" applyFill="1" applyBorder="1" applyAlignment="1" applyProtection="1">
      <alignment horizontal="center" vertical="center"/>
      <protection hidden="1"/>
    </xf>
    <xf numFmtId="0" fontId="2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2" fillId="0" borderId="33" xfId="0" applyNumberFormat="1" applyFont="1" applyFill="1" applyBorder="1" applyAlignment="1" applyProtection="1">
      <alignment horizontal="left" vertical="center"/>
      <protection hidden="1"/>
    </xf>
    <xf numFmtId="0" fontId="4" fillId="0" borderId="33" xfId="0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NumberFormat="1" applyFont="1" applyFill="1" applyBorder="1" applyAlignment="1" applyProtection="1">
      <alignment horizontal="left" vertical="center"/>
      <protection hidden="1"/>
    </xf>
    <xf numFmtId="49" fontId="2" fillId="0" borderId="33" xfId="0" applyNumberFormat="1" applyFont="1" applyFill="1" applyBorder="1" applyAlignment="1" applyProtection="1">
      <alignment horizontal="left" vertical="center"/>
      <protection hidden="1"/>
    </xf>
    <xf numFmtId="0" fontId="2" fillId="0" borderId="33" xfId="0" applyNumberFormat="1" applyFont="1" applyFill="1" applyBorder="1" applyAlignment="1" applyProtection="1">
      <alignment horizontal="left" vertical="center" wrapText="1"/>
      <protection hidden="1"/>
    </xf>
    <xf numFmtId="0" fontId="2" fillId="0" borderId="30" xfId="0" applyNumberFormat="1" applyFont="1" applyFill="1" applyBorder="1" applyAlignment="1" applyProtection="1">
      <alignment horizontal="left" vertical="center"/>
      <protection hidden="1"/>
    </xf>
    <xf numFmtId="49" fontId="15" fillId="0" borderId="11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46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49" fontId="15" fillId="0" borderId="47" xfId="0" applyNumberFormat="1" applyFont="1" applyFill="1" applyBorder="1" applyAlignment="1" applyProtection="1">
      <alignment horizontal="left" vertical="center"/>
      <protection/>
    </xf>
    <xf numFmtId="0" fontId="15" fillId="0" borderId="40" xfId="0" applyNumberFormat="1" applyFont="1" applyFill="1" applyBorder="1" applyAlignment="1" applyProtection="1">
      <alignment horizontal="left" vertical="center"/>
      <protection/>
    </xf>
    <xf numFmtId="0" fontId="15" fillId="0" borderId="48" xfId="0" applyNumberFormat="1" applyFont="1" applyFill="1" applyBorder="1" applyAlignment="1" applyProtection="1">
      <alignment horizontal="left" vertical="center"/>
      <protection/>
    </xf>
    <xf numFmtId="49" fontId="15" fillId="0" borderId="49" xfId="0" applyNumberFormat="1" applyFont="1" applyFill="1" applyBorder="1" applyAlignment="1" applyProtection="1">
      <alignment horizontal="left" vertical="center"/>
      <protection/>
    </xf>
    <xf numFmtId="0" fontId="15" fillId="0" borderId="13" xfId="0" applyNumberFormat="1" applyFont="1" applyFill="1" applyBorder="1" applyAlignment="1" applyProtection="1">
      <alignment horizontal="left" vertical="center"/>
      <protection/>
    </xf>
    <xf numFmtId="0" fontId="15" fillId="0" borderId="50" xfId="0" applyNumberFormat="1" applyFont="1" applyFill="1" applyBorder="1" applyAlignment="1" applyProtection="1">
      <alignment horizontal="left" vertical="center"/>
      <protection/>
    </xf>
    <xf numFmtId="49" fontId="14" fillId="36" borderId="34" xfId="0" applyNumberFormat="1" applyFont="1" applyFill="1" applyBorder="1" applyAlignment="1" applyProtection="1">
      <alignment horizontal="left" vertical="center"/>
      <protection hidden="1"/>
    </xf>
    <xf numFmtId="0" fontId="14" fillId="36" borderId="35" xfId="0" applyNumberFormat="1" applyFont="1" applyFill="1" applyBorder="1" applyAlignment="1" applyProtection="1">
      <alignment horizontal="left" vertical="center"/>
      <protection hidden="1"/>
    </xf>
    <xf numFmtId="49" fontId="14" fillId="0" borderId="34" xfId="0" applyNumberFormat="1" applyFont="1" applyFill="1" applyBorder="1" applyAlignment="1" applyProtection="1">
      <alignment horizontal="left" vertical="center"/>
      <protection hidden="1"/>
    </xf>
    <xf numFmtId="0" fontId="14" fillId="0" borderId="39" xfId="0" applyNumberFormat="1" applyFont="1" applyFill="1" applyBorder="1" applyAlignment="1" applyProtection="1">
      <alignment horizontal="left" vertical="center"/>
      <protection hidden="1"/>
    </xf>
    <xf numFmtId="49" fontId="15" fillId="0" borderId="34" xfId="0" applyNumberFormat="1" applyFont="1" applyFill="1" applyBorder="1" applyAlignment="1" applyProtection="1">
      <alignment horizontal="left" vertical="center"/>
      <protection hidden="1"/>
    </xf>
    <xf numFmtId="0" fontId="15" fillId="0" borderId="39" xfId="0" applyNumberFormat="1" applyFont="1" applyFill="1" applyBorder="1" applyAlignment="1" applyProtection="1">
      <alignment horizontal="left" vertical="center"/>
      <protection hidden="1"/>
    </xf>
    <xf numFmtId="49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NumberFormat="1" applyFont="1" applyFill="1" applyBorder="1" applyAlignment="1" applyProtection="1">
      <alignment horizontal="center" vertical="center"/>
      <protection hidden="1"/>
    </xf>
    <xf numFmtId="49" fontId="16" fillId="0" borderId="34" xfId="0" applyNumberFormat="1" applyFont="1" applyFill="1" applyBorder="1" applyAlignment="1" applyProtection="1">
      <alignment horizontal="left" vertical="center"/>
      <protection hidden="1"/>
    </xf>
    <xf numFmtId="0" fontId="16" fillId="0" borderId="39" xfId="0" applyNumberFormat="1" applyFont="1" applyFill="1" applyBorder="1" applyAlignment="1" applyProtection="1">
      <alignment horizontal="left" vertical="center"/>
      <protection hidden="1"/>
    </xf>
    <xf numFmtId="49" fontId="2" fillId="0" borderId="32" xfId="0" applyNumberFormat="1" applyFont="1" applyFill="1" applyBorder="1" applyAlignment="1" applyProtection="1">
      <alignment horizontal="left" vertical="center"/>
      <protection hidden="1"/>
    </xf>
    <xf numFmtId="0" fontId="2" fillId="0" borderId="36" xfId="0" applyNumberFormat="1" applyFont="1" applyFill="1" applyBorder="1" applyAlignment="1" applyProtection="1">
      <alignment horizontal="left" vertical="center"/>
      <protection hidden="1"/>
    </xf>
    <xf numFmtId="0" fontId="2" fillId="0" borderId="37" xfId="0" applyNumberFormat="1" applyFont="1" applyFill="1" applyBorder="1" applyAlignment="1" applyProtection="1">
      <alignment horizontal="left" vertical="center"/>
      <protection hidden="1"/>
    </xf>
    <xf numFmtId="14" fontId="2" fillId="0" borderId="32" xfId="0" applyNumberFormat="1" applyFont="1" applyFill="1" applyBorder="1" applyAlignment="1" applyProtection="1">
      <alignment horizontal="left" vertical="center"/>
      <protection hidden="1"/>
    </xf>
    <xf numFmtId="0" fontId="2" fillId="0" borderId="51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0" borderId="32" xfId="0" applyNumberFormat="1" applyFont="1" applyFill="1" applyBorder="1" applyAlignment="1" applyProtection="1">
      <alignment horizontal="left" vertical="center"/>
      <protection locked="0"/>
    </xf>
    <xf numFmtId="49" fontId="2" fillId="0" borderId="30" xfId="0" applyNumberFormat="1" applyFont="1" applyFill="1" applyBorder="1" applyAlignment="1" applyProtection="1">
      <alignment horizontal="left" vertical="center"/>
      <protection hidden="1"/>
    </xf>
    <xf numFmtId="0" fontId="18" fillId="0" borderId="37" xfId="0" applyNumberFormat="1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4"/>
  <sheetViews>
    <sheetView tabSelected="1" zoomScalePageLayoutView="0" workbookViewId="0" topLeftCell="D1">
      <selection activeCell="G67" sqref="G67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64.140625" style="0" customWidth="1"/>
    <col min="5" max="5" width="7.42187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8" width="12.140625" style="0" hidden="1" customWidth="1"/>
  </cols>
  <sheetData>
    <row r="1" spans="1:256" ht="72.75" customHeight="1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  <c r="IR1" s="67"/>
      <c r="IS1" s="67"/>
      <c r="IT1" s="67"/>
      <c r="IU1" s="67"/>
      <c r="IV1" s="67"/>
    </row>
    <row r="2" spans="1:256" ht="12.75">
      <c r="A2" s="120" t="s">
        <v>1</v>
      </c>
      <c r="B2" s="121"/>
      <c r="C2" s="121"/>
      <c r="D2" s="122" t="s">
        <v>2</v>
      </c>
      <c r="E2" s="124" t="s">
        <v>3</v>
      </c>
      <c r="F2" s="121"/>
      <c r="G2" s="124"/>
      <c r="H2" s="121"/>
      <c r="I2" s="125" t="s">
        <v>4</v>
      </c>
      <c r="J2" s="125" t="s">
        <v>5</v>
      </c>
      <c r="K2" s="121"/>
      <c r="L2" s="121"/>
      <c r="M2" s="126"/>
      <c r="N2" s="6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  <c r="IR2" s="67"/>
      <c r="IS2" s="67"/>
      <c r="IT2" s="67"/>
      <c r="IU2" s="67"/>
      <c r="IV2" s="67"/>
    </row>
    <row r="3" spans="1:256" ht="12.75">
      <c r="A3" s="117"/>
      <c r="B3" s="98"/>
      <c r="C3" s="98"/>
      <c r="D3" s="123"/>
      <c r="E3" s="98"/>
      <c r="F3" s="98"/>
      <c r="G3" s="98"/>
      <c r="H3" s="98"/>
      <c r="I3" s="98"/>
      <c r="J3" s="98"/>
      <c r="K3" s="98"/>
      <c r="L3" s="98"/>
      <c r="M3" s="99"/>
      <c r="N3" s="6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  <c r="IU3" s="67"/>
      <c r="IV3" s="67"/>
    </row>
    <row r="4" spans="1:256" ht="12.75">
      <c r="A4" s="113" t="s">
        <v>6</v>
      </c>
      <c r="B4" s="98"/>
      <c r="C4" s="98"/>
      <c r="D4" s="97" t="s">
        <v>7</v>
      </c>
      <c r="E4" s="115" t="s">
        <v>8</v>
      </c>
      <c r="F4" s="98"/>
      <c r="G4" s="116">
        <v>43160</v>
      </c>
      <c r="H4" s="98"/>
      <c r="I4" s="97" t="s">
        <v>9</v>
      </c>
      <c r="J4" s="97" t="s">
        <v>10</v>
      </c>
      <c r="K4" s="98"/>
      <c r="L4" s="98"/>
      <c r="M4" s="99"/>
      <c r="N4" s="6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  <c r="IS4" s="67"/>
      <c r="IT4" s="67"/>
      <c r="IU4" s="67"/>
      <c r="IV4" s="67"/>
    </row>
    <row r="5" spans="1:256" ht="12.75">
      <c r="A5" s="117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9"/>
      <c r="N5" s="6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  <c r="IT5" s="67"/>
      <c r="IU5" s="67"/>
      <c r="IV5" s="67"/>
    </row>
    <row r="6" spans="1:256" ht="12.75">
      <c r="A6" s="113" t="s">
        <v>11</v>
      </c>
      <c r="B6" s="98"/>
      <c r="C6" s="98"/>
      <c r="D6" s="97" t="s">
        <v>12</v>
      </c>
      <c r="E6" s="115" t="s">
        <v>13</v>
      </c>
      <c r="F6" s="98"/>
      <c r="G6" s="116">
        <v>43251</v>
      </c>
      <c r="H6" s="98"/>
      <c r="I6" s="97" t="s">
        <v>14</v>
      </c>
      <c r="J6" s="97" t="s">
        <v>15</v>
      </c>
      <c r="K6" s="98"/>
      <c r="L6" s="98"/>
      <c r="M6" s="99"/>
      <c r="N6" s="6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  <c r="IU6" s="67"/>
      <c r="IV6" s="67"/>
    </row>
    <row r="7" spans="1:256" ht="12.75">
      <c r="A7" s="117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  <c r="N7" s="6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</row>
    <row r="8" spans="1:256" ht="12.75">
      <c r="A8" s="113" t="s">
        <v>16</v>
      </c>
      <c r="B8" s="98"/>
      <c r="C8" s="98"/>
      <c r="D8" s="97"/>
      <c r="E8" s="115" t="s">
        <v>17</v>
      </c>
      <c r="F8" s="98"/>
      <c r="G8" s="116">
        <v>42970</v>
      </c>
      <c r="H8" s="98"/>
      <c r="I8" s="97" t="s">
        <v>18</v>
      </c>
      <c r="J8" s="97" t="s">
        <v>15</v>
      </c>
      <c r="K8" s="98"/>
      <c r="L8" s="98"/>
      <c r="M8" s="99"/>
      <c r="N8" s="6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  <c r="IR8" s="67"/>
      <c r="IS8" s="67"/>
      <c r="IT8" s="67"/>
      <c r="IU8" s="67"/>
      <c r="IV8" s="67"/>
    </row>
    <row r="9" spans="1:256" ht="12.75">
      <c r="A9" s="114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1"/>
      <c r="N9" s="6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</row>
    <row r="10" spans="1:256" ht="12.75">
      <c r="A10" s="29" t="s">
        <v>19</v>
      </c>
      <c r="B10" s="30" t="s">
        <v>20</v>
      </c>
      <c r="C10" s="30" t="s">
        <v>21</v>
      </c>
      <c r="D10" s="30" t="s">
        <v>22</v>
      </c>
      <c r="E10" s="30" t="s">
        <v>23</v>
      </c>
      <c r="F10" s="31" t="s">
        <v>24</v>
      </c>
      <c r="G10" s="32" t="s">
        <v>25</v>
      </c>
      <c r="H10" s="104" t="s">
        <v>26</v>
      </c>
      <c r="I10" s="105"/>
      <c r="J10" s="106"/>
      <c r="K10" s="104" t="s">
        <v>27</v>
      </c>
      <c r="L10" s="106"/>
      <c r="M10" s="33" t="s">
        <v>28</v>
      </c>
      <c r="N10" s="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ht="12.75">
      <c r="A11" s="34" t="s">
        <v>29</v>
      </c>
      <c r="B11" s="35" t="s">
        <v>29</v>
      </c>
      <c r="C11" s="35" t="s">
        <v>29</v>
      </c>
      <c r="D11" s="36" t="s">
        <v>30</v>
      </c>
      <c r="E11" s="35" t="s">
        <v>29</v>
      </c>
      <c r="F11" s="35" t="s">
        <v>29</v>
      </c>
      <c r="G11" s="37" t="s">
        <v>31</v>
      </c>
      <c r="H11" s="38" t="s">
        <v>32</v>
      </c>
      <c r="I11" s="39" t="s">
        <v>33</v>
      </c>
      <c r="J11" s="40" t="s">
        <v>34</v>
      </c>
      <c r="K11" s="38" t="s">
        <v>25</v>
      </c>
      <c r="L11" s="40" t="s">
        <v>34</v>
      </c>
      <c r="M11" s="41" t="s">
        <v>35</v>
      </c>
      <c r="N11" s="7"/>
      <c r="P11" s="3" t="s">
        <v>36</v>
      </c>
      <c r="Q11" s="3" t="s">
        <v>37</v>
      </c>
      <c r="R11" s="3" t="s">
        <v>38</v>
      </c>
      <c r="S11" s="3" t="s">
        <v>39</v>
      </c>
      <c r="T11" s="3" t="s">
        <v>40</v>
      </c>
      <c r="U11" s="3" t="s">
        <v>41</v>
      </c>
      <c r="V11" s="3" t="s">
        <v>42</v>
      </c>
      <c r="W11" s="3" t="s">
        <v>43</v>
      </c>
      <c r="X11" s="3" t="s">
        <v>44</v>
      </c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</row>
    <row r="12" spans="1:256" ht="12.75">
      <c r="A12" s="14"/>
      <c r="B12" s="24"/>
      <c r="C12" s="24"/>
      <c r="D12" s="107" t="s">
        <v>45</v>
      </c>
      <c r="E12" s="108"/>
      <c r="F12" s="108"/>
      <c r="G12" s="108"/>
      <c r="H12" s="15">
        <f>H13+H41+H43</f>
        <v>0</v>
      </c>
      <c r="I12" s="15">
        <f>I13+I41+I43</f>
        <v>0</v>
      </c>
      <c r="J12" s="15">
        <f>H12+I12</f>
        <v>0</v>
      </c>
      <c r="K12" s="16"/>
      <c r="L12" s="15">
        <f>L13+L41+L43</f>
        <v>143.8296164775369</v>
      </c>
      <c r="M12" s="16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</row>
    <row r="13" spans="1:256" ht="12.75">
      <c r="A13" s="17"/>
      <c r="B13" s="25"/>
      <c r="C13" s="25" t="s">
        <v>46</v>
      </c>
      <c r="D13" s="109" t="s">
        <v>47</v>
      </c>
      <c r="E13" s="110"/>
      <c r="F13" s="110"/>
      <c r="G13" s="110"/>
      <c r="H13" s="18">
        <f>SUM(H14:H25)+H26+H31+H36</f>
        <v>0</v>
      </c>
      <c r="I13" s="18">
        <f>SUM(I14:I25)+I26+I31+I36</f>
        <v>0</v>
      </c>
      <c r="J13" s="18">
        <f>H13+I13</f>
        <v>0</v>
      </c>
      <c r="K13" s="19"/>
      <c r="L13" s="18">
        <f>SUM(L14:L40)</f>
        <v>1.8012164775369186</v>
      </c>
      <c r="M13" s="19"/>
      <c r="Y13" s="3"/>
      <c r="AI13" s="10">
        <f>SUM(Z14:Z40)</f>
        <v>0</v>
      </c>
      <c r="AJ13" s="10">
        <f>SUM(AA14:AA40)</f>
        <v>0</v>
      </c>
      <c r="AK13" s="10">
        <f>SUM(AB14:AB40)</f>
        <v>0</v>
      </c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</row>
    <row r="14" spans="1:256" ht="12.75">
      <c r="A14" s="42" t="s">
        <v>48</v>
      </c>
      <c r="B14" s="42"/>
      <c r="C14" s="42" t="s">
        <v>49</v>
      </c>
      <c r="D14" s="42" t="s">
        <v>50</v>
      </c>
      <c r="E14" s="42" t="s">
        <v>51</v>
      </c>
      <c r="F14" s="43">
        <v>1</v>
      </c>
      <c r="G14" s="75"/>
      <c r="H14" s="43">
        <f aca="true" t="shared" si="0" ref="H14:H22">F14*AE14</f>
        <v>0</v>
      </c>
      <c r="I14" s="43">
        <f aca="true" t="shared" si="1" ref="I14:I22">J14-H14</f>
        <v>0</v>
      </c>
      <c r="J14" s="43">
        <f aca="true" t="shared" si="2" ref="J14:J22">F14*G14</f>
        <v>0</v>
      </c>
      <c r="K14" s="43">
        <v>0</v>
      </c>
      <c r="L14" s="43">
        <f aca="true" t="shared" si="3" ref="L14:L26">F14*K14</f>
        <v>0</v>
      </c>
      <c r="M14" s="54"/>
      <c r="P14" s="8">
        <f aca="true" t="shared" si="4" ref="P14:P40">IF(AG14="5",J14,0)</f>
        <v>0</v>
      </c>
      <c r="R14" s="8">
        <f aca="true" t="shared" si="5" ref="R14:R40">IF(AG14="1",H14,0)</f>
        <v>0</v>
      </c>
      <c r="S14" s="8">
        <f aca="true" t="shared" si="6" ref="S14:S40">IF(AG14="1",I14,0)</f>
        <v>0</v>
      </c>
      <c r="T14" s="8">
        <f aca="true" t="shared" si="7" ref="T14:T40">IF(AG14="7",H14,0)</f>
        <v>0</v>
      </c>
      <c r="U14" s="8">
        <f aca="true" t="shared" si="8" ref="U14:U40">IF(AG14="7",I14,0)</f>
        <v>0</v>
      </c>
      <c r="V14" s="8">
        <f aca="true" t="shared" si="9" ref="V14:V40">IF(AG14="2",H14,0)</f>
        <v>0</v>
      </c>
      <c r="W14" s="8">
        <f aca="true" t="shared" si="10" ref="W14:W40">IF(AG14="2",I14,0)</f>
        <v>0</v>
      </c>
      <c r="X14" s="8">
        <f aca="true" t="shared" si="11" ref="X14:X40">IF(AG14="0",J14,0)</f>
        <v>0</v>
      </c>
      <c r="Y14" s="3"/>
      <c r="Z14" s="1">
        <f aca="true" t="shared" si="12" ref="Z14:Z40">IF(AD14=0,J14,0)</f>
        <v>0</v>
      </c>
      <c r="AA14" s="1">
        <f aca="true" t="shared" si="13" ref="AA14:AA40">IF(AD14=15,J14,0)</f>
        <v>0</v>
      </c>
      <c r="AB14" s="1">
        <f aca="true" t="shared" si="14" ref="AB14:AB40">IF(AD14=21,J14,0)</f>
        <v>0</v>
      </c>
      <c r="AD14" s="8">
        <v>21</v>
      </c>
      <c r="AE14" s="8">
        <f>G14*0.483333333333333</f>
        <v>0</v>
      </c>
      <c r="AF14" s="8">
        <f>G14*(1-0.483333333333333)</f>
        <v>0</v>
      </c>
      <c r="AG14" s="4" t="s">
        <v>48</v>
      </c>
      <c r="AM14" s="8">
        <f aca="true" t="shared" si="15" ref="AM14:AM40">F14*AE14</f>
        <v>0</v>
      </c>
      <c r="AN14" s="8">
        <f aca="true" t="shared" si="16" ref="AN14:AN40">F14*AF14</f>
        <v>0</v>
      </c>
      <c r="AO14" s="9" t="s">
        <v>52</v>
      </c>
      <c r="AP14" s="9" t="s">
        <v>53</v>
      </c>
      <c r="AQ14" s="3" t="s">
        <v>54</v>
      </c>
      <c r="AS14" s="8">
        <f aca="true" t="shared" si="17" ref="AS14:AS40">AM14+AN14</f>
        <v>0</v>
      </c>
      <c r="AT14" s="8">
        <f aca="true" t="shared" si="18" ref="AT14:AT40">G14/(100-AU14)*100</f>
        <v>0</v>
      </c>
      <c r="AU14" s="8">
        <v>0</v>
      </c>
      <c r="AV14" s="8">
        <f aca="true" t="shared" si="19" ref="AV14:AV40">L14</f>
        <v>0</v>
      </c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  <c r="IR14" s="67"/>
      <c r="IS14" s="67"/>
      <c r="IT14" s="67"/>
      <c r="IU14" s="67"/>
      <c r="IV14" s="67"/>
    </row>
    <row r="15" spans="1:256" ht="12.75">
      <c r="A15" s="42" t="s">
        <v>55</v>
      </c>
      <c r="B15" s="42"/>
      <c r="C15" s="42" t="s">
        <v>56</v>
      </c>
      <c r="D15" s="42" t="s">
        <v>57</v>
      </c>
      <c r="E15" s="42" t="s">
        <v>58</v>
      </c>
      <c r="F15" s="43">
        <v>44621</v>
      </c>
      <c r="G15" s="75"/>
      <c r="H15" s="43">
        <f t="shared" si="0"/>
        <v>0</v>
      </c>
      <c r="I15" s="43">
        <f t="shared" si="1"/>
        <v>0</v>
      </c>
      <c r="J15" s="43">
        <f t="shared" si="2"/>
        <v>0</v>
      </c>
      <c r="K15" s="43">
        <v>0</v>
      </c>
      <c r="L15" s="43">
        <f t="shared" si="3"/>
        <v>0</v>
      </c>
      <c r="M15" s="54" t="s">
        <v>59</v>
      </c>
      <c r="P15" s="8">
        <f t="shared" si="4"/>
        <v>0</v>
      </c>
      <c r="R15" s="8">
        <f t="shared" si="5"/>
        <v>0</v>
      </c>
      <c r="S15" s="8">
        <f t="shared" si="6"/>
        <v>0</v>
      </c>
      <c r="T15" s="8">
        <f t="shared" si="7"/>
        <v>0</v>
      </c>
      <c r="U15" s="8">
        <f t="shared" si="8"/>
        <v>0</v>
      </c>
      <c r="V15" s="8">
        <f t="shared" si="9"/>
        <v>0</v>
      </c>
      <c r="W15" s="8">
        <f t="shared" si="10"/>
        <v>0</v>
      </c>
      <c r="X15" s="8">
        <f t="shared" si="11"/>
        <v>0</v>
      </c>
      <c r="Y15" s="3"/>
      <c r="Z15" s="1">
        <f t="shared" si="12"/>
        <v>0</v>
      </c>
      <c r="AA15" s="1">
        <f t="shared" si="13"/>
        <v>0</v>
      </c>
      <c r="AB15" s="1">
        <f t="shared" si="14"/>
        <v>0</v>
      </c>
      <c r="AD15" s="8">
        <v>21</v>
      </c>
      <c r="AE15" s="8">
        <f>G15*0.0818414322250639</f>
        <v>0</v>
      </c>
      <c r="AF15" s="8">
        <f>G15*(1-0.0818414322250639)</f>
        <v>0</v>
      </c>
      <c r="AG15" s="4" t="s">
        <v>48</v>
      </c>
      <c r="AM15" s="8">
        <f t="shared" si="15"/>
        <v>0</v>
      </c>
      <c r="AN15" s="8">
        <f t="shared" si="16"/>
        <v>0</v>
      </c>
      <c r="AO15" s="9" t="s">
        <v>52</v>
      </c>
      <c r="AP15" s="9" t="s">
        <v>53</v>
      </c>
      <c r="AQ15" s="3" t="s">
        <v>54</v>
      </c>
      <c r="AS15" s="8">
        <f t="shared" si="17"/>
        <v>0</v>
      </c>
      <c r="AT15" s="8">
        <f t="shared" si="18"/>
        <v>0</v>
      </c>
      <c r="AU15" s="8">
        <v>0</v>
      </c>
      <c r="AV15" s="8">
        <f t="shared" si="19"/>
        <v>0</v>
      </c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  <c r="IR15" s="67"/>
      <c r="IS15" s="67"/>
      <c r="IT15" s="67"/>
      <c r="IU15" s="67"/>
      <c r="IV15" s="67"/>
    </row>
    <row r="16" spans="1:256" ht="12.75">
      <c r="A16" s="42" t="s">
        <v>60</v>
      </c>
      <c r="B16" s="42"/>
      <c r="C16" s="42" t="s">
        <v>61</v>
      </c>
      <c r="D16" s="42" t="s">
        <v>62</v>
      </c>
      <c r="E16" s="42" t="s">
        <v>63</v>
      </c>
      <c r="F16" s="43">
        <v>1235</v>
      </c>
      <c r="G16" s="75"/>
      <c r="H16" s="43">
        <f t="shared" si="0"/>
        <v>0</v>
      </c>
      <c r="I16" s="43">
        <f t="shared" si="1"/>
        <v>0</v>
      </c>
      <c r="J16" s="43">
        <f t="shared" si="2"/>
        <v>0</v>
      </c>
      <c r="K16" s="43">
        <v>0</v>
      </c>
      <c r="L16" s="43">
        <f t="shared" si="3"/>
        <v>0</v>
      </c>
      <c r="M16" s="54" t="s">
        <v>59</v>
      </c>
      <c r="P16" s="8">
        <f t="shared" si="4"/>
        <v>0</v>
      </c>
      <c r="R16" s="8">
        <f t="shared" si="5"/>
        <v>0</v>
      </c>
      <c r="S16" s="8">
        <f t="shared" si="6"/>
        <v>0</v>
      </c>
      <c r="T16" s="8">
        <f t="shared" si="7"/>
        <v>0</v>
      </c>
      <c r="U16" s="8">
        <f t="shared" si="8"/>
        <v>0</v>
      </c>
      <c r="V16" s="8">
        <f t="shared" si="9"/>
        <v>0</v>
      </c>
      <c r="W16" s="8">
        <f t="shared" si="10"/>
        <v>0</v>
      </c>
      <c r="X16" s="8">
        <f t="shared" si="11"/>
        <v>0</v>
      </c>
      <c r="Y16" s="3"/>
      <c r="Z16" s="1">
        <f t="shared" si="12"/>
        <v>0</v>
      </c>
      <c r="AA16" s="1">
        <f t="shared" si="13"/>
        <v>0</v>
      </c>
      <c r="AB16" s="1">
        <f t="shared" si="14"/>
        <v>0</v>
      </c>
      <c r="AD16" s="8">
        <v>21</v>
      </c>
      <c r="AE16" s="8">
        <f>G16*0</f>
        <v>0</v>
      </c>
      <c r="AF16" s="8">
        <f>G16*(1-0)</f>
        <v>0</v>
      </c>
      <c r="AG16" s="4" t="s">
        <v>48</v>
      </c>
      <c r="AM16" s="8">
        <f t="shared" si="15"/>
        <v>0</v>
      </c>
      <c r="AN16" s="8">
        <f t="shared" si="16"/>
        <v>0</v>
      </c>
      <c r="AO16" s="9" t="s">
        <v>52</v>
      </c>
      <c r="AP16" s="9" t="s">
        <v>53</v>
      </c>
      <c r="AQ16" s="3" t="s">
        <v>54</v>
      </c>
      <c r="AS16" s="8">
        <f t="shared" si="17"/>
        <v>0</v>
      </c>
      <c r="AT16" s="8">
        <f t="shared" si="18"/>
        <v>0</v>
      </c>
      <c r="AU16" s="8">
        <v>0</v>
      </c>
      <c r="AV16" s="8">
        <f t="shared" si="19"/>
        <v>0</v>
      </c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  <c r="IR16" s="67"/>
      <c r="IS16" s="67"/>
      <c r="IT16" s="67"/>
      <c r="IU16" s="67"/>
      <c r="IV16" s="67"/>
    </row>
    <row r="17" spans="1:256" ht="12.75">
      <c r="A17" s="42" t="s">
        <v>64</v>
      </c>
      <c r="B17" s="42"/>
      <c r="C17" s="42" t="s">
        <v>65</v>
      </c>
      <c r="D17" s="42" t="s">
        <v>66</v>
      </c>
      <c r="E17" s="42" t="s">
        <v>63</v>
      </c>
      <c r="F17" s="43">
        <v>2550</v>
      </c>
      <c r="G17" s="75"/>
      <c r="H17" s="43">
        <f t="shared" si="0"/>
        <v>0</v>
      </c>
      <c r="I17" s="43">
        <f t="shared" si="1"/>
        <v>0</v>
      </c>
      <c r="J17" s="43">
        <f t="shared" si="2"/>
        <v>0</v>
      </c>
      <c r="K17" s="43">
        <v>0</v>
      </c>
      <c r="L17" s="43">
        <f t="shared" si="3"/>
        <v>0</v>
      </c>
      <c r="M17" s="54" t="s">
        <v>59</v>
      </c>
      <c r="P17" s="8">
        <f t="shared" si="4"/>
        <v>0</v>
      </c>
      <c r="R17" s="8">
        <f t="shared" si="5"/>
        <v>0</v>
      </c>
      <c r="S17" s="8">
        <f t="shared" si="6"/>
        <v>0</v>
      </c>
      <c r="T17" s="8">
        <f t="shared" si="7"/>
        <v>0</v>
      </c>
      <c r="U17" s="8">
        <f t="shared" si="8"/>
        <v>0</v>
      </c>
      <c r="V17" s="8">
        <f t="shared" si="9"/>
        <v>0</v>
      </c>
      <c r="W17" s="8">
        <f t="shared" si="10"/>
        <v>0</v>
      </c>
      <c r="X17" s="8">
        <f t="shared" si="11"/>
        <v>0</v>
      </c>
      <c r="Y17" s="3"/>
      <c r="Z17" s="1">
        <f t="shared" si="12"/>
        <v>0</v>
      </c>
      <c r="AA17" s="1">
        <f t="shared" si="13"/>
        <v>0</v>
      </c>
      <c r="AB17" s="1">
        <f t="shared" si="14"/>
        <v>0</v>
      </c>
      <c r="AD17" s="8">
        <v>21</v>
      </c>
      <c r="AE17" s="8">
        <f>G17*0</f>
        <v>0</v>
      </c>
      <c r="AF17" s="8">
        <f>G17*(1-0)</f>
        <v>0</v>
      </c>
      <c r="AG17" s="4" t="s">
        <v>48</v>
      </c>
      <c r="AM17" s="8">
        <f t="shared" si="15"/>
        <v>0</v>
      </c>
      <c r="AN17" s="8">
        <f t="shared" si="16"/>
        <v>0</v>
      </c>
      <c r="AO17" s="9" t="s">
        <v>52</v>
      </c>
      <c r="AP17" s="9" t="s">
        <v>53</v>
      </c>
      <c r="AQ17" s="3" t="s">
        <v>54</v>
      </c>
      <c r="AS17" s="8">
        <f t="shared" si="17"/>
        <v>0</v>
      </c>
      <c r="AT17" s="8">
        <f t="shared" si="18"/>
        <v>0</v>
      </c>
      <c r="AU17" s="8">
        <v>0</v>
      </c>
      <c r="AV17" s="8">
        <f t="shared" si="19"/>
        <v>0</v>
      </c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  <c r="IQ17" s="67"/>
      <c r="IR17" s="67"/>
      <c r="IS17" s="67"/>
      <c r="IT17" s="67"/>
      <c r="IU17" s="67"/>
      <c r="IV17" s="67"/>
    </row>
    <row r="18" spans="1:256" ht="12.75">
      <c r="A18" s="42" t="s">
        <v>67</v>
      </c>
      <c r="B18" s="42"/>
      <c r="C18" s="42" t="s">
        <v>68</v>
      </c>
      <c r="D18" s="42" t="s">
        <v>69</v>
      </c>
      <c r="E18" s="42" t="s">
        <v>58</v>
      </c>
      <c r="F18" s="43">
        <v>44621</v>
      </c>
      <c r="G18" s="75"/>
      <c r="H18" s="43">
        <f t="shared" si="0"/>
        <v>0</v>
      </c>
      <c r="I18" s="43">
        <f t="shared" si="1"/>
        <v>0</v>
      </c>
      <c r="J18" s="43">
        <f t="shared" si="2"/>
        <v>0</v>
      </c>
      <c r="K18" s="43">
        <v>0</v>
      </c>
      <c r="L18" s="43">
        <f t="shared" si="3"/>
        <v>0</v>
      </c>
      <c r="M18" s="54" t="s">
        <v>59</v>
      </c>
      <c r="P18" s="8">
        <f t="shared" si="4"/>
        <v>0</v>
      </c>
      <c r="R18" s="8">
        <f t="shared" si="5"/>
        <v>0</v>
      </c>
      <c r="S18" s="8">
        <f t="shared" si="6"/>
        <v>0</v>
      </c>
      <c r="T18" s="8">
        <f t="shared" si="7"/>
        <v>0</v>
      </c>
      <c r="U18" s="8">
        <f t="shared" si="8"/>
        <v>0</v>
      </c>
      <c r="V18" s="8">
        <f t="shared" si="9"/>
        <v>0</v>
      </c>
      <c r="W18" s="8">
        <f t="shared" si="10"/>
        <v>0</v>
      </c>
      <c r="X18" s="8">
        <f t="shared" si="11"/>
        <v>0</v>
      </c>
      <c r="Y18" s="3"/>
      <c r="Z18" s="1">
        <f t="shared" si="12"/>
        <v>0</v>
      </c>
      <c r="AA18" s="1">
        <f t="shared" si="13"/>
        <v>0</v>
      </c>
      <c r="AB18" s="1">
        <f t="shared" si="14"/>
        <v>0</v>
      </c>
      <c r="AD18" s="8">
        <v>21</v>
      </c>
      <c r="AE18" s="8">
        <f>G18*0</f>
        <v>0</v>
      </c>
      <c r="AF18" s="8">
        <f>G18*(1-0)</f>
        <v>0</v>
      </c>
      <c r="AG18" s="4" t="s">
        <v>48</v>
      </c>
      <c r="AM18" s="8">
        <f t="shared" si="15"/>
        <v>0</v>
      </c>
      <c r="AN18" s="8">
        <f t="shared" si="16"/>
        <v>0</v>
      </c>
      <c r="AO18" s="9" t="s">
        <v>52</v>
      </c>
      <c r="AP18" s="9" t="s">
        <v>53</v>
      </c>
      <c r="AQ18" s="3" t="s">
        <v>54</v>
      </c>
      <c r="AS18" s="8">
        <f t="shared" si="17"/>
        <v>0</v>
      </c>
      <c r="AT18" s="8">
        <f t="shared" si="18"/>
        <v>0</v>
      </c>
      <c r="AU18" s="8">
        <v>0</v>
      </c>
      <c r="AV18" s="8">
        <f t="shared" si="19"/>
        <v>0</v>
      </c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  <c r="IQ18" s="67"/>
      <c r="IR18" s="67"/>
      <c r="IS18" s="67"/>
      <c r="IT18" s="67"/>
      <c r="IU18" s="67"/>
      <c r="IV18" s="67"/>
    </row>
    <row r="19" spans="1:256" ht="12.75">
      <c r="A19" s="42" t="s">
        <v>70</v>
      </c>
      <c r="B19" s="42"/>
      <c r="C19" s="42" t="s">
        <v>71</v>
      </c>
      <c r="D19" s="42" t="s">
        <v>72</v>
      </c>
      <c r="E19" s="42" t="s">
        <v>63</v>
      </c>
      <c r="F19" s="43">
        <v>1235</v>
      </c>
      <c r="G19" s="75"/>
      <c r="H19" s="43">
        <f t="shared" si="0"/>
        <v>0</v>
      </c>
      <c r="I19" s="43">
        <f t="shared" si="1"/>
        <v>0</v>
      </c>
      <c r="J19" s="43">
        <f t="shared" si="2"/>
        <v>0</v>
      </c>
      <c r="K19" s="43">
        <v>0</v>
      </c>
      <c r="L19" s="43">
        <f t="shared" si="3"/>
        <v>0</v>
      </c>
      <c r="M19" s="54" t="s">
        <v>59</v>
      </c>
      <c r="P19" s="8">
        <f t="shared" si="4"/>
        <v>0</v>
      </c>
      <c r="R19" s="8">
        <f t="shared" si="5"/>
        <v>0</v>
      </c>
      <c r="S19" s="8">
        <f t="shared" si="6"/>
        <v>0</v>
      </c>
      <c r="T19" s="8">
        <f t="shared" si="7"/>
        <v>0</v>
      </c>
      <c r="U19" s="8">
        <f t="shared" si="8"/>
        <v>0</v>
      </c>
      <c r="V19" s="8">
        <f t="shared" si="9"/>
        <v>0</v>
      </c>
      <c r="W19" s="8">
        <f t="shared" si="10"/>
        <v>0</v>
      </c>
      <c r="X19" s="8">
        <f t="shared" si="11"/>
        <v>0</v>
      </c>
      <c r="Y19" s="3"/>
      <c r="Z19" s="1">
        <f t="shared" si="12"/>
        <v>0</v>
      </c>
      <c r="AA19" s="1">
        <f t="shared" si="13"/>
        <v>0</v>
      </c>
      <c r="AB19" s="1">
        <f t="shared" si="14"/>
        <v>0</v>
      </c>
      <c r="AD19" s="8">
        <v>21</v>
      </c>
      <c r="AE19" s="8">
        <f>G19*0.00763959390862944</f>
        <v>0</v>
      </c>
      <c r="AF19" s="8">
        <f>G19*(1-0.00763959390862944)</f>
        <v>0</v>
      </c>
      <c r="AG19" s="4" t="s">
        <v>48</v>
      </c>
      <c r="AM19" s="8">
        <f t="shared" si="15"/>
        <v>0</v>
      </c>
      <c r="AN19" s="8">
        <f t="shared" si="16"/>
        <v>0</v>
      </c>
      <c r="AO19" s="9" t="s">
        <v>52</v>
      </c>
      <c r="AP19" s="9" t="s">
        <v>53</v>
      </c>
      <c r="AQ19" s="3" t="s">
        <v>54</v>
      </c>
      <c r="AS19" s="8">
        <f t="shared" si="17"/>
        <v>0</v>
      </c>
      <c r="AT19" s="8">
        <f t="shared" si="18"/>
        <v>0</v>
      </c>
      <c r="AU19" s="8">
        <v>0</v>
      </c>
      <c r="AV19" s="8">
        <f t="shared" si="19"/>
        <v>0</v>
      </c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  <c r="IR19" s="67"/>
      <c r="IS19" s="67"/>
      <c r="IT19" s="67"/>
      <c r="IU19" s="67"/>
      <c r="IV19" s="67"/>
    </row>
    <row r="20" spans="1:256" ht="12.75">
      <c r="A20" s="42" t="s">
        <v>73</v>
      </c>
      <c r="B20" s="42"/>
      <c r="C20" s="42" t="s">
        <v>74</v>
      </c>
      <c r="D20" s="42" t="s">
        <v>75</v>
      </c>
      <c r="E20" s="42" t="s">
        <v>63</v>
      </c>
      <c r="F20" s="43">
        <v>2550</v>
      </c>
      <c r="G20" s="75"/>
      <c r="H20" s="43">
        <f t="shared" si="0"/>
        <v>0</v>
      </c>
      <c r="I20" s="43">
        <f t="shared" si="1"/>
        <v>0</v>
      </c>
      <c r="J20" s="43">
        <f t="shared" si="2"/>
        <v>0</v>
      </c>
      <c r="K20" s="43">
        <v>0</v>
      </c>
      <c r="L20" s="43">
        <f t="shared" si="3"/>
        <v>0</v>
      </c>
      <c r="M20" s="54" t="s">
        <v>59</v>
      </c>
      <c r="P20" s="8">
        <f t="shared" si="4"/>
        <v>0</v>
      </c>
      <c r="R20" s="8">
        <f t="shared" si="5"/>
        <v>0</v>
      </c>
      <c r="S20" s="8">
        <f t="shared" si="6"/>
        <v>0</v>
      </c>
      <c r="T20" s="8">
        <f t="shared" si="7"/>
        <v>0</v>
      </c>
      <c r="U20" s="8">
        <f t="shared" si="8"/>
        <v>0</v>
      </c>
      <c r="V20" s="8">
        <f t="shared" si="9"/>
        <v>0</v>
      </c>
      <c r="W20" s="8">
        <f t="shared" si="10"/>
        <v>0</v>
      </c>
      <c r="X20" s="8">
        <f t="shared" si="11"/>
        <v>0</v>
      </c>
      <c r="Y20" s="3"/>
      <c r="Z20" s="1">
        <f t="shared" si="12"/>
        <v>0</v>
      </c>
      <c r="AA20" s="1">
        <f t="shared" si="13"/>
        <v>0</v>
      </c>
      <c r="AB20" s="1">
        <f t="shared" si="14"/>
        <v>0</v>
      </c>
      <c r="AD20" s="8">
        <v>21</v>
      </c>
      <c r="AE20" s="8">
        <f>G20*0.0396116504854369</f>
        <v>0</v>
      </c>
      <c r="AF20" s="8">
        <f>G20*(1-0.0396116504854369)</f>
        <v>0</v>
      </c>
      <c r="AG20" s="4" t="s">
        <v>48</v>
      </c>
      <c r="AM20" s="8">
        <f t="shared" si="15"/>
        <v>0</v>
      </c>
      <c r="AN20" s="8">
        <f t="shared" si="16"/>
        <v>0</v>
      </c>
      <c r="AO20" s="9" t="s">
        <v>52</v>
      </c>
      <c r="AP20" s="9" t="s">
        <v>53</v>
      </c>
      <c r="AQ20" s="3" t="s">
        <v>54</v>
      </c>
      <c r="AS20" s="8">
        <f t="shared" si="17"/>
        <v>0</v>
      </c>
      <c r="AT20" s="8">
        <f t="shared" si="18"/>
        <v>0</v>
      </c>
      <c r="AU20" s="8">
        <v>0</v>
      </c>
      <c r="AV20" s="8">
        <f t="shared" si="19"/>
        <v>0</v>
      </c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  <c r="IR20" s="67"/>
      <c r="IS20" s="67"/>
      <c r="IT20" s="67"/>
      <c r="IU20" s="67"/>
      <c r="IV20" s="67"/>
    </row>
    <row r="21" spans="1:256" ht="12.75">
      <c r="A21" s="42" t="s">
        <v>76</v>
      </c>
      <c r="B21" s="42"/>
      <c r="C21" s="42" t="s">
        <v>77</v>
      </c>
      <c r="D21" s="42" t="s">
        <v>78</v>
      </c>
      <c r="E21" s="42" t="s">
        <v>63</v>
      </c>
      <c r="F21" s="43">
        <v>1235</v>
      </c>
      <c r="G21" s="75"/>
      <c r="H21" s="43">
        <f t="shared" si="0"/>
        <v>0</v>
      </c>
      <c r="I21" s="43">
        <f t="shared" si="1"/>
        <v>0</v>
      </c>
      <c r="J21" s="43">
        <f t="shared" si="2"/>
        <v>0</v>
      </c>
      <c r="K21" s="43">
        <v>0.00045</v>
      </c>
      <c r="L21" s="43">
        <f t="shared" si="3"/>
        <v>0.55575</v>
      </c>
      <c r="M21" s="54" t="s">
        <v>59</v>
      </c>
      <c r="P21" s="8">
        <f t="shared" si="4"/>
        <v>0</v>
      </c>
      <c r="R21" s="8">
        <f t="shared" si="5"/>
        <v>0</v>
      </c>
      <c r="S21" s="8">
        <f t="shared" si="6"/>
        <v>0</v>
      </c>
      <c r="T21" s="8">
        <f t="shared" si="7"/>
        <v>0</v>
      </c>
      <c r="U21" s="8">
        <f t="shared" si="8"/>
        <v>0</v>
      </c>
      <c r="V21" s="8">
        <f t="shared" si="9"/>
        <v>0</v>
      </c>
      <c r="W21" s="8">
        <f t="shared" si="10"/>
        <v>0</v>
      </c>
      <c r="X21" s="8">
        <f t="shared" si="11"/>
        <v>0</v>
      </c>
      <c r="Y21" s="3"/>
      <c r="Z21" s="1">
        <f t="shared" si="12"/>
        <v>0</v>
      </c>
      <c r="AA21" s="1">
        <f t="shared" si="13"/>
        <v>0</v>
      </c>
      <c r="AB21" s="1">
        <f t="shared" si="14"/>
        <v>0</v>
      </c>
      <c r="AD21" s="8">
        <v>21</v>
      </c>
      <c r="AE21" s="8">
        <f>G21*0.168447488584475</f>
        <v>0</v>
      </c>
      <c r="AF21" s="8">
        <f>G21*(1-0.168447488584475)</f>
        <v>0</v>
      </c>
      <c r="AG21" s="4" t="s">
        <v>48</v>
      </c>
      <c r="AM21" s="8">
        <f t="shared" si="15"/>
        <v>0</v>
      </c>
      <c r="AN21" s="8">
        <f t="shared" si="16"/>
        <v>0</v>
      </c>
      <c r="AO21" s="9" t="s">
        <v>52</v>
      </c>
      <c r="AP21" s="9" t="s">
        <v>53</v>
      </c>
      <c r="AQ21" s="3" t="s">
        <v>54</v>
      </c>
      <c r="AS21" s="8">
        <f t="shared" si="17"/>
        <v>0</v>
      </c>
      <c r="AT21" s="8">
        <f t="shared" si="18"/>
        <v>0</v>
      </c>
      <c r="AU21" s="8">
        <v>0</v>
      </c>
      <c r="AV21" s="8">
        <f t="shared" si="19"/>
        <v>0.55575</v>
      </c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  <c r="IR21" s="67"/>
      <c r="IS21" s="67"/>
      <c r="IT21" s="67"/>
      <c r="IU21" s="67"/>
      <c r="IV21" s="67"/>
    </row>
    <row r="22" spans="1:256" s="21" customFormat="1" ht="12.75">
      <c r="A22" s="44" t="s">
        <v>79</v>
      </c>
      <c r="B22" s="45"/>
      <c r="C22" s="46" t="s">
        <v>80</v>
      </c>
      <c r="D22" s="45" t="s">
        <v>81</v>
      </c>
      <c r="E22" s="45" t="s">
        <v>82</v>
      </c>
      <c r="F22" s="47">
        <v>12.35</v>
      </c>
      <c r="G22" s="76"/>
      <c r="H22" s="47">
        <f t="shared" si="0"/>
        <v>0</v>
      </c>
      <c r="I22" s="47">
        <f t="shared" si="1"/>
        <v>0</v>
      </c>
      <c r="J22" s="47">
        <f t="shared" si="2"/>
        <v>0</v>
      </c>
      <c r="K22" s="47">
        <v>0</v>
      </c>
      <c r="L22" s="47">
        <f t="shared" si="3"/>
        <v>0</v>
      </c>
      <c r="M22" s="55" t="s">
        <v>59</v>
      </c>
      <c r="N22"/>
      <c r="O22"/>
      <c r="P22" s="8">
        <f t="shared" si="4"/>
        <v>0</v>
      </c>
      <c r="Q22"/>
      <c r="R22" s="8">
        <f t="shared" si="5"/>
        <v>0</v>
      </c>
      <c r="S22" s="8">
        <f t="shared" si="6"/>
        <v>0</v>
      </c>
      <c r="T22" s="8">
        <f t="shared" si="7"/>
        <v>0</v>
      </c>
      <c r="U22" s="8">
        <f t="shared" si="8"/>
        <v>0</v>
      </c>
      <c r="V22" s="8">
        <f t="shared" si="9"/>
        <v>0</v>
      </c>
      <c r="W22" s="8">
        <f t="shared" si="10"/>
        <v>0</v>
      </c>
      <c r="X22" s="8">
        <f t="shared" si="11"/>
        <v>0</v>
      </c>
      <c r="Y22" s="3"/>
      <c r="Z22" s="1">
        <f t="shared" si="12"/>
        <v>0</v>
      </c>
      <c r="AA22" s="1">
        <f t="shared" si="13"/>
        <v>0</v>
      </c>
      <c r="AB22" s="1">
        <f t="shared" si="14"/>
        <v>0</v>
      </c>
      <c r="AC22"/>
      <c r="AD22" s="8">
        <v>21</v>
      </c>
      <c r="AE22" s="8">
        <f>G22*0.110153374233129</f>
        <v>0</v>
      </c>
      <c r="AF22" s="8">
        <f>G22*(1-0.110153374233129)</f>
        <v>0</v>
      </c>
      <c r="AG22" s="4" t="s">
        <v>48</v>
      </c>
      <c r="AH22"/>
      <c r="AI22" s="20">
        <f>AE22+AF22</f>
        <v>0</v>
      </c>
      <c r="AJ22"/>
      <c r="AK22"/>
      <c r="AL22"/>
      <c r="AM22" s="8">
        <f t="shared" si="15"/>
        <v>0</v>
      </c>
      <c r="AN22" s="8">
        <f t="shared" si="16"/>
        <v>0</v>
      </c>
      <c r="AO22" s="9" t="s">
        <v>52</v>
      </c>
      <c r="AP22" s="9" t="s">
        <v>53</v>
      </c>
      <c r="AQ22" s="3" t="s">
        <v>54</v>
      </c>
      <c r="AR22"/>
      <c r="AS22" s="8">
        <f t="shared" si="17"/>
        <v>0</v>
      </c>
      <c r="AT22" s="8">
        <f t="shared" si="18"/>
        <v>0</v>
      </c>
      <c r="AU22" s="8">
        <v>0</v>
      </c>
      <c r="AV22" s="8">
        <f t="shared" si="19"/>
        <v>0</v>
      </c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  <c r="IR22" s="74"/>
      <c r="IS22" s="74"/>
      <c r="IT22" s="74"/>
      <c r="IU22" s="74"/>
      <c r="IV22" s="74"/>
    </row>
    <row r="23" spans="1:256" s="21" customFormat="1" ht="12.75">
      <c r="A23" s="48"/>
      <c r="B23" s="49"/>
      <c r="C23" s="50"/>
      <c r="D23" s="51" t="s">
        <v>83</v>
      </c>
      <c r="E23" s="52"/>
      <c r="F23" s="53"/>
      <c r="G23" s="77"/>
      <c r="H23" s="53"/>
      <c r="I23" s="53"/>
      <c r="J23" s="53"/>
      <c r="K23" s="53"/>
      <c r="L23" s="53"/>
      <c r="M23" s="56"/>
      <c r="N23"/>
      <c r="O23"/>
      <c r="P23" s="8"/>
      <c r="Q23"/>
      <c r="R23" s="8"/>
      <c r="S23" s="8"/>
      <c r="T23" s="8"/>
      <c r="U23" s="8"/>
      <c r="V23" s="8"/>
      <c r="W23" s="8"/>
      <c r="X23" s="8"/>
      <c r="Y23" s="3"/>
      <c r="Z23" s="1"/>
      <c r="AA23" s="1"/>
      <c r="AB23" s="1"/>
      <c r="AC23"/>
      <c r="AD23" s="8"/>
      <c r="AE23" s="8"/>
      <c r="AF23" s="8"/>
      <c r="AG23" s="4"/>
      <c r="AH23"/>
      <c r="AI23"/>
      <c r="AJ23"/>
      <c r="AK23"/>
      <c r="AL23"/>
      <c r="AM23" s="8"/>
      <c r="AN23" s="8"/>
      <c r="AO23" s="9"/>
      <c r="AP23" s="9"/>
      <c r="AQ23" s="3"/>
      <c r="AR23"/>
      <c r="AS23" s="8"/>
      <c r="AT23" s="8"/>
      <c r="AU23" s="8"/>
      <c r="AV23" s="8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  <c r="IR23" s="74"/>
      <c r="IS23" s="74"/>
      <c r="IT23" s="74"/>
      <c r="IU23" s="74"/>
      <c r="IV23" s="74"/>
    </row>
    <row r="24" spans="1:256" s="21" customFormat="1" ht="12.75">
      <c r="A24" s="45" t="s">
        <v>84</v>
      </c>
      <c r="B24" s="45"/>
      <c r="C24" s="45" t="s">
        <v>85</v>
      </c>
      <c r="D24" s="45" t="s">
        <v>86</v>
      </c>
      <c r="E24" s="45" t="s">
        <v>82</v>
      </c>
      <c r="F24" s="47">
        <v>25.5</v>
      </c>
      <c r="G24" s="76"/>
      <c r="H24" s="47">
        <f>F24*AE24</f>
        <v>0</v>
      </c>
      <c r="I24" s="47">
        <f>J24-H24</f>
        <v>0</v>
      </c>
      <c r="J24" s="47">
        <f>F24*G24</f>
        <v>0</v>
      </c>
      <c r="K24" s="47">
        <v>0</v>
      </c>
      <c r="L24" s="47">
        <f t="shared" si="3"/>
        <v>0</v>
      </c>
      <c r="M24" s="55" t="s">
        <v>59</v>
      </c>
      <c r="N24"/>
      <c r="O24"/>
      <c r="P24" s="8">
        <f t="shared" si="4"/>
        <v>0</v>
      </c>
      <c r="Q24"/>
      <c r="R24" s="8">
        <f t="shared" si="5"/>
        <v>0</v>
      </c>
      <c r="S24" s="8">
        <f t="shared" si="6"/>
        <v>0</v>
      </c>
      <c r="T24" s="8">
        <f t="shared" si="7"/>
        <v>0</v>
      </c>
      <c r="U24" s="8">
        <f t="shared" si="8"/>
        <v>0</v>
      </c>
      <c r="V24" s="8">
        <f t="shared" si="9"/>
        <v>0</v>
      </c>
      <c r="W24" s="8">
        <f t="shared" si="10"/>
        <v>0</v>
      </c>
      <c r="X24" s="8">
        <f t="shared" si="11"/>
        <v>0</v>
      </c>
      <c r="Y24" s="3"/>
      <c r="Z24" s="1">
        <f t="shared" si="12"/>
        <v>0</v>
      </c>
      <c r="AA24" s="1">
        <f t="shared" si="13"/>
        <v>0</v>
      </c>
      <c r="AB24" s="1">
        <f t="shared" si="14"/>
        <v>0</v>
      </c>
      <c r="AC24"/>
      <c r="AD24" s="8">
        <v>21</v>
      </c>
      <c r="AE24" s="8">
        <f>G24*0.363980582524272</f>
        <v>0</v>
      </c>
      <c r="AF24" s="8">
        <f>G24*(1-0.363980582524272)</f>
        <v>0</v>
      </c>
      <c r="AG24" s="4" t="s">
        <v>48</v>
      </c>
      <c r="AH24"/>
      <c r="AI24"/>
      <c r="AJ24"/>
      <c r="AK24"/>
      <c r="AL24"/>
      <c r="AM24" s="8">
        <f t="shared" si="15"/>
        <v>0</v>
      </c>
      <c r="AN24" s="8">
        <f t="shared" si="16"/>
        <v>0</v>
      </c>
      <c r="AO24" s="9" t="s">
        <v>52</v>
      </c>
      <c r="AP24" s="9" t="s">
        <v>53</v>
      </c>
      <c r="AQ24" s="3" t="s">
        <v>54</v>
      </c>
      <c r="AR24"/>
      <c r="AS24" s="8">
        <f t="shared" si="17"/>
        <v>0</v>
      </c>
      <c r="AT24" s="8">
        <f t="shared" si="18"/>
        <v>0</v>
      </c>
      <c r="AU24" s="8">
        <v>0</v>
      </c>
      <c r="AV24" s="8">
        <f t="shared" si="19"/>
        <v>0</v>
      </c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  <c r="IR24" s="74"/>
      <c r="IS24" s="74"/>
      <c r="IT24" s="74"/>
      <c r="IU24" s="74"/>
      <c r="IV24" s="74"/>
    </row>
    <row r="25" spans="1:256" s="21" customFormat="1" ht="12.75">
      <c r="A25" s="52"/>
      <c r="B25" s="52"/>
      <c r="C25" s="52"/>
      <c r="D25" s="51" t="s">
        <v>87</v>
      </c>
      <c r="E25" s="52"/>
      <c r="F25" s="53"/>
      <c r="G25" s="23"/>
      <c r="H25" s="53"/>
      <c r="I25" s="53"/>
      <c r="J25" s="53"/>
      <c r="K25" s="53"/>
      <c r="L25" s="53"/>
      <c r="M25" s="96"/>
      <c r="N25"/>
      <c r="O25"/>
      <c r="P25" s="8"/>
      <c r="Q25"/>
      <c r="R25" s="8"/>
      <c r="S25" s="8"/>
      <c r="T25" s="8"/>
      <c r="U25" s="8"/>
      <c r="V25" s="8"/>
      <c r="W25" s="8"/>
      <c r="X25" s="8"/>
      <c r="Y25" s="3"/>
      <c r="Z25" s="1"/>
      <c r="AA25" s="1"/>
      <c r="AB25" s="1"/>
      <c r="AC25"/>
      <c r="AD25" s="8"/>
      <c r="AE25" s="8"/>
      <c r="AF25" s="8"/>
      <c r="AG25" s="4"/>
      <c r="AH25"/>
      <c r="AI25"/>
      <c r="AJ25"/>
      <c r="AK25"/>
      <c r="AL25"/>
      <c r="AM25" s="8"/>
      <c r="AN25" s="8"/>
      <c r="AO25" s="9"/>
      <c r="AP25" s="9"/>
      <c r="AQ25" s="3"/>
      <c r="AR25"/>
      <c r="AS25" s="8"/>
      <c r="AT25" s="8"/>
      <c r="AU25" s="8"/>
      <c r="AV25" s="8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  <c r="IR25" s="74"/>
      <c r="IS25" s="74"/>
      <c r="IT25" s="74"/>
      <c r="IU25" s="74"/>
      <c r="IV25" s="74"/>
    </row>
    <row r="26" spans="1:256" s="21" customFormat="1" ht="12.75">
      <c r="A26" s="45" t="s">
        <v>88</v>
      </c>
      <c r="B26" s="45"/>
      <c r="C26" s="45" t="s">
        <v>89</v>
      </c>
      <c r="D26" s="45" t="s">
        <v>90</v>
      </c>
      <c r="E26" s="45" t="s">
        <v>91</v>
      </c>
      <c r="F26" s="47">
        <v>4.4621</v>
      </c>
      <c r="G26" s="47">
        <f>J26/F26</f>
        <v>0</v>
      </c>
      <c r="H26" s="47">
        <f>SUM(H27:H30)</f>
        <v>0</v>
      </c>
      <c r="I26" s="47">
        <f>SUM(I27:I30)</f>
        <v>0</v>
      </c>
      <c r="J26" s="47">
        <f>SUM(H26:I26)</f>
        <v>0</v>
      </c>
      <c r="K26" s="47">
        <v>0</v>
      </c>
      <c r="L26" s="47">
        <f t="shared" si="3"/>
        <v>0</v>
      </c>
      <c r="M26" s="57">
        <f>SUM(M27:M30)</f>
        <v>0</v>
      </c>
      <c r="N26"/>
      <c r="O26"/>
      <c r="P26" s="8">
        <f t="shared" si="4"/>
        <v>0</v>
      </c>
      <c r="Q26"/>
      <c r="R26" s="8">
        <f t="shared" si="5"/>
        <v>0</v>
      </c>
      <c r="S26" s="8">
        <f t="shared" si="6"/>
        <v>0</v>
      </c>
      <c r="T26" s="8">
        <f t="shared" si="7"/>
        <v>0</v>
      </c>
      <c r="U26" s="8">
        <f t="shared" si="8"/>
        <v>0</v>
      </c>
      <c r="V26" s="8">
        <f t="shared" si="9"/>
        <v>0</v>
      </c>
      <c r="W26" s="8">
        <f t="shared" si="10"/>
        <v>0</v>
      </c>
      <c r="X26" s="8">
        <f t="shared" si="11"/>
        <v>0</v>
      </c>
      <c r="Y26" s="3"/>
      <c r="Z26" s="1">
        <f t="shared" si="12"/>
        <v>0</v>
      </c>
      <c r="AA26" s="1">
        <f t="shared" si="13"/>
        <v>0</v>
      </c>
      <c r="AB26" s="1">
        <f t="shared" si="14"/>
        <v>0</v>
      </c>
      <c r="AC26"/>
      <c r="AD26" s="8">
        <v>21</v>
      </c>
      <c r="AE26" s="8">
        <f>G26*0.428571428571429</f>
        <v>0</v>
      </c>
      <c r="AF26" s="8">
        <f>G26*(1-0.428571428571429)</f>
        <v>0</v>
      </c>
      <c r="AG26" s="4" t="s">
        <v>48</v>
      </c>
      <c r="AH26"/>
      <c r="AI26"/>
      <c r="AJ26"/>
      <c r="AK26"/>
      <c r="AL26"/>
      <c r="AM26" s="8">
        <f t="shared" si="15"/>
        <v>0</v>
      </c>
      <c r="AN26" s="8">
        <f t="shared" si="16"/>
        <v>0</v>
      </c>
      <c r="AO26" s="9" t="s">
        <v>52</v>
      </c>
      <c r="AP26" s="9" t="s">
        <v>53</v>
      </c>
      <c r="AQ26" s="3" t="s">
        <v>54</v>
      </c>
      <c r="AR26"/>
      <c r="AS26" s="8">
        <f t="shared" si="17"/>
        <v>0</v>
      </c>
      <c r="AT26" s="8">
        <f t="shared" si="18"/>
        <v>0</v>
      </c>
      <c r="AU26" s="8">
        <v>0</v>
      </c>
      <c r="AV26" s="8">
        <f t="shared" si="19"/>
        <v>0</v>
      </c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  <c r="IR26" s="74"/>
      <c r="IS26" s="74"/>
      <c r="IT26" s="74"/>
      <c r="IU26" s="74"/>
      <c r="IV26" s="74"/>
    </row>
    <row r="27" spans="1:256" s="21" customFormat="1" ht="12" customHeight="1">
      <c r="A27" s="52"/>
      <c r="B27" s="52"/>
      <c r="C27" s="52"/>
      <c r="D27" s="51" t="s">
        <v>92</v>
      </c>
      <c r="E27" s="51" t="s">
        <v>93</v>
      </c>
      <c r="F27" s="27">
        <v>50</v>
      </c>
      <c r="G27" s="78"/>
      <c r="H27" s="27">
        <f>K27*F27*G27</f>
        <v>0</v>
      </c>
      <c r="I27" s="27">
        <f>L27*F27*G27</f>
        <v>0</v>
      </c>
      <c r="J27" s="27">
        <f>G27*F27</f>
        <v>0</v>
      </c>
      <c r="K27" s="95">
        <f>960/1228.2</f>
        <v>0.7816316560820713</v>
      </c>
      <c r="L27" s="95">
        <f>268.2/1228.2</f>
        <v>0.21836834391792867</v>
      </c>
      <c r="M27" s="57">
        <f>I27+H27</f>
        <v>0</v>
      </c>
      <c r="N27"/>
      <c r="O27"/>
      <c r="P27" s="8"/>
      <c r="Q27"/>
      <c r="R27" s="8"/>
      <c r="S27" s="8"/>
      <c r="T27" s="8"/>
      <c r="U27" s="8"/>
      <c r="V27" s="8"/>
      <c r="W27" s="8"/>
      <c r="X27" s="8"/>
      <c r="Y27" s="3"/>
      <c r="Z27" s="1"/>
      <c r="AA27" s="1"/>
      <c r="AB27" s="1"/>
      <c r="AC27"/>
      <c r="AD27" s="8"/>
      <c r="AE27" s="8"/>
      <c r="AF27" s="8"/>
      <c r="AG27" s="4"/>
      <c r="AH27"/>
      <c r="AI27"/>
      <c r="AJ27"/>
      <c r="AK27"/>
      <c r="AL27"/>
      <c r="AM27" s="8"/>
      <c r="AN27" s="8"/>
      <c r="AO27" s="9"/>
      <c r="AP27" s="9"/>
      <c r="AQ27" s="3"/>
      <c r="AR27"/>
      <c r="AS27" s="8"/>
      <c r="AT27" s="8"/>
      <c r="AU27" s="8"/>
      <c r="AV27" s="8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  <c r="IR27" s="74"/>
      <c r="IS27" s="74"/>
      <c r="IT27" s="74"/>
      <c r="IU27" s="74"/>
      <c r="IV27" s="74"/>
    </row>
    <row r="28" spans="1:256" s="21" customFormat="1" ht="12.75">
      <c r="A28" s="52"/>
      <c r="B28" s="52"/>
      <c r="C28" s="52"/>
      <c r="D28" s="51" t="s">
        <v>94</v>
      </c>
      <c r="E28" s="51" t="s">
        <v>82</v>
      </c>
      <c r="F28" s="27">
        <v>5.28</v>
      </c>
      <c r="G28" s="78"/>
      <c r="H28" s="27">
        <f>K28*F28*G28</f>
        <v>0</v>
      </c>
      <c r="I28" s="27">
        <f>L28*F28*G28</f>
        <v>0</v>
      </c>
      <c r="J28" s="27">
        <f>G28*F28</f>
        <v>0</v>
      </c>
      <c r="K28" s="95">
        <f>600/747</f>
        <v>0.8032128514056225</v>
      </c>
      <c r="L28" s="95">
        <f>147/747</f>
        <v>0.19678714859437751</v>
      </c>
      <c r="M28" s="57">
        <f>I28+H28</f>
        <v>0</v>
      </c>
      <c r="N28"/>
      <c r="O28"/>
      <c r="P28" s="8">
        <f t="shared" si="4"/>
        <v>0</v>
      </c>
      <c r="Q28"/>
      <c r="R28" s="8">
        <f t="shared" si="5"/>
        <v>0</v>
      </c>
      <c r="S28" s="8">
        <f t="shared" si="6"/>
        <v>0</v>
      </c>
      <c r="T28" s="8">
        <f t="shared" si="7"/>
        <v>0</v>
      </c>
      <c r="U28" s="8">
        <f t="shared" si="8"/>
        <v>0</v>
      </c>
      <c r="V28" s="8">
        <f t="shared" si="9"/>
        <v>0</v>
      </c>
      <c r="W28" s="8">
        <f t="shared" si="10"/>
        <v>0</v>
      </c>
      <c r="X28" s="8">
        <f t="shared" si="11"/>
        <v>0</v>
      </c>
      <c r="Y28" s="3"/>
      <c r="Z28" s="1">
        <f t="shared" si="12"/>
        <v>0</v>
      </c>
      <c r="AA28" s="1">
        <f t="shared" si="13"/>
        <v>0</v>
      </c>
      <c r="AB28" s="1">
        <f t="shared" si="14"/>
        <v>0</v>
      </c>
      <c r="AC28"/>
      <c r="AD28" s="8">
        <v>21</v>
      </c>
      <c r="AE28" s="8">
        <f>G28*0.428571428571429</f>
        <v>0</v>
      </c>
      <c r="AF28" s="8">
        <f>G28*(1-0.428571428571429)</f>
        <v>0</v>
      </c>
      <c r="AG28" s="4" t="s">
        <v>48</v>
      </c>
      <c r="AH28"/>
      <c r="AI28"/>
      <c r="AJ28"/>
      <c r="AK28"/>
      <c r="AL28"/>
      <c r="AM28" s="8">
        <f t="shared" si="15"/>
        <v>0</v>
      </c>
      <c r="AN28" s="8">
        <f t="shared" si="16"/>
        <v>0</v>
      </c>
      <c r="AO28" s="9" t="s">
        <v>52</v>
      </c>
      <c r="AP28" s="9" t="s">
        <v>53</v>
      </c>
      <c r="AQ28" s="3" t="s">
        <v>54</v>
      </c>
      <c r="AR28"/>
      <c r="AS28" s="8">
        <f t="shared" si="17"/>
        <v>0</v>
      </c>
      <c r="AT28" s="8">
        <f t="shared" si="18"/>
        <v>0</v>
      </c>
      <c r="AU28" s="8">
        <v>0</v>
      </c>
      <c r="AV28" s="8">
        <f t="shared" si="19"/>
        <v>0.19678714859437751</v>
      </c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  <c r="IQ28" s="74"/>
      <c r="IR28" s="74"/>
      <c r="IS28" s="74"/>
      <c r="IT28" s="74"/>
      <c r="IU28" s="74"/>
      <c r="IV28" s="74"/>
    </row>
    <row r="29" spans="1:256" s="21" customFormat="1" ht="12.75">
      <c r="A29" s="52"/>
      <c r="B29" s="52"/>
      <c r="C29" s="52"/>
      <c r="D29" s="51" t="s">
        <v>95</v>
      </c>
      <c r="E29" s="51" t="s">
        <v>82</v>
      </c>
      <c r="F29" s="27">
        <f>1235*1*15*6/1000</f>
        <v>111.15</v>
      </c>
      <c r="G29" s="78"/>
      <c r="H29" s="27">
        <f>F29*AE29</f>
        <v>0</v>
      </c>
      <c r="I29" s="27">
        <f>J29-H29</f>
        <v>0</v>
      </c>
      <c r="J29" s="27">
        <f>F29*G29</f>
        <v>0</v>
      </c>
      <c r="K29" s="53"/>
      <c r="L29" s="53"/>
      <c r="M29" s="57">
        <f>I29+H29</f>
        <v>0</v>
      </c>
      <c r="N29"/>
      <c r="O29"/>
      <c r="P29" s="8">
        <f t="shared" si="4"/>
        <v>0</v>
      </c>
      <c r="Q29"/>
      <c r="R29" s="8">
        <f t="shared" si="5"/>
        <v>0</v>
      </c>
      <c r="S29" s="8">
        <f t="shared" si="6"/>
        <v>0</v>
      </c>
      <c r="T29" s="8">
        <f t="shared" si="7"/>
        <v>0</v>
      </c>
      <c r="U29" s="8">
        <f t="shared" si="8"/>
        <v>0</v>
      </c>
      <c r="V29" s="8">
        <f t="shared" si="9"/>
        <v>0</v>
      </c>
      <c r="W29" s="8">
        <f t="shared" si="10"/>
        <v>0</v>
      </c>
      <c r="X29" s="8">
        <f t="shared" si="11"/>
        <v>0</v>
      </c>
      <c r="Y29" s="3"/>
      <c r="Z29" s="1">
        <f t="shared" si="12"/>
        <v>0</v>
      </c>
      <c r="AA29" s="1">
        <f t="shared" si="13"/>
        <v>0</v>
      </c>
      <c r="AB29" s="1">
        <f t="shared" si="14"/>
        <v>0</v>
      </c>
      <c r="AC29"/>
      <c r="AD29" s="8">
        <v>21</v>
      </c>
      <c r="AE29" s="8">
        <f>G29*0.110153374233129</f>
        <v>0</v>
      </c>
      <c r="AF29" s="8">
        <f>G29*(1-0.110153374233129)</f>
        <v>0</v>
      </c>
      <c r="AG29" s="4" t="s">
        <v>48</v>
      </c>
      <c r="AH29"/>
      <c r="AI29" s="20">
        <f>AE29+AF29</f>
        <v>0</v>
      </c>
      <c r="AJ29"/>
      <c r="AK29"/>
      <c r="AL29"/>
      <c r="AM29" s="8">
        <f t="shared" si="15"/>
        <v>0</v>
      </c>
      <c r="AN29" s="8">
        <f t="shared" si="16"/>
        <v>0</v>
      </c>
      <c r="AO29" s="9" t="s">
        <v>52</v>
      </c>
      <c r="AP29" s="9" t="s">
        <v>53</v>
      </c>
      <c r="AQ29" s="3" t="s">
        <v>54</v>
      </c>
      <c r="AR29"/>
      <c r="AS29" s="8">
        <f t="shared" si="17"/>
        <v>0</v>
      </c>
      <c r="AT29" s="8">
        <f t="shared" si="18"/>
        <v>0</v>
      </c>
      <c r="AU29" s="8">
        <v>0</v>
      </c>
      <c r="AV29" s="8">
        <f t="shared" si="19"/>
        <v>0</v>
      </c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  <c r="IR29" s="74"/>
      <c r="IS29" s="74"/>
      <c r="IT29" s="74"/>
      <c r="IU29" s="74"/>
      <c r="IV29" s="74"/>
    </row>
    <row r="30" spans="1:256" s="21" customFormat="1" ht="12.75">
      <c r="A30" s="52"/>
      <c r="B30" s="52"/>
      <c r="C30" s="52"/>
      <c r="D30" s="51" t="s">
        <v>96</v>
      </c>
      <c r="E30" s="51" t="s">
        <v>82</v>
      </c>
      <c r="F30" s="27">
        <f>2550*1*10*6/1000</f>
        <v>153</v>
      </c>
      <c r="G30" s="78"/>
      <c r="H30" s="27">
        <f>F30*AE30</f>
        <v>0</v>
      </c>
      <c r="I30" s="27">
        <f>J30-H30</f>
        <v>0</v>
      </c>
      <c r="J30" s="27">
        <f>F30*G30</f>
        <v>0</v>
      </c>
      <c r="K30" s="53"/>
      <c r="L30" s="53"/>
      <c r="M30" s="58">
        <f>I30+H30</f>
        <v>0</v>
      </c>
      <c r="N30"/>
      <c r="O30"/>
      <c r="P30" s="8">
        <f t="shared" si="4"/>
        <v>0</v>
      </c>
      <c r="Q30"/>
      <c r="R30" s="8">
        <f t="shared" si="5"/>
        <v>0</v>
      </c>
      <c r="S30" s="8">
        <f t="shared" si="6"/>
        <v>0</v>
      </c>
      <c r="T30" s="8">
        <f t="shared" si="7"/>
        <v>0</v>
      </c>
      <c r="U30" s="8">
        <f t="shared" si="8"/>
        <v>0</v>
      </c>
      <c r="V30" s="8">
        <f t="shared" si="9"/>
        <v>0</v>
      </c>
      <c r="W30" s="8">
        <f t="shared" si="10"/>
        <v>0</v>
      </c>
      <c r="X30" s="8">
        <f t="shared" si="11"/>
        <v>0</v>
      </c>
      <c r="Y30" s="3"/>
      <c r="Z30" s="1">
        <f t="shared" si="12"/>
        <v>0</v>
      </c>
      <c r="AA30" s="1">
        <f t="shared" si="13"/>
        <v>0</v>
      </c>
      <c r="AB30" s="1">
        <f t="shared" si="14"/>
        <v>0</v>
      </c>
      <c r="AC30"/>
      <c r="AD30" s="8">
        <v>21</v>
      </c>
      <c r="AE30" s="8">
        <f>G30*0.110153374233129</f>
        <v>0</v>
      </c>
      <c r="AF30" s="8">
        <f>G30*(1-0.110153374233129)</f>
        <v>0</v>
      </c>
      <c r="AG30" s="4" t="s">
        <v>48</v>
      </c>
      <c r="AH30"/>
      <c r="AI30" s="20">
        <f>AE30+AF30</f>
        <v>0</v>
      </c>
      <c r="AJ30"/>
      <c r="AK30"/>
      <c r="AL30"/>
      <c r="AM30" s="8">
        <f t="shared" si="15"/>
        <v>0</v>
      </c>
      <c r="AN30" s="8">
        <f t="shared" si="16"/>
        <v>0</v>
      </c>
      <c r="AO30" s="9" t="s">
        <v>52</v>
      </c>
      <c r="AP30" s="9" t="s">
        <v>53</v>
      </c>
      <c r="AQ30" s="3" t="s">
        <v>54</v>
      </c>
      <c r="AR30"/>
      <c r="AS30" s="8">
        <f t="shared" si="17"/>
        <v>0</v>
      </c>
      <c r="AT30" s="8">
        <f t="shared" si="18"/>
        <v>0</v>
      </c>
      <c r="AU30" s="8">
        <v>0</v>
      </c>
      <c r="AV30" s="8">
        <f t="shared" si="19"/>
        <v>0</v>
      </c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  <c r="IQ30" s="74"/>
      <c r="IR30" s="74"/>
      <c r="IS30" s="74"/>
      <c r="IT30" s="74"/>
      <c r="IU30" s="74"/>
      <c r="IV30" s="74"/>
    </row>
    <row r="31" spans="1:256" s="21" customFormat="1" ht="12.75">
      <c r="A31" s="45" t="s">
        <v>97</v>
      </c>
      <c r="B31" s="45"/>
      <c r="C31" s="45" t="s">
        <v>98</v>
      </c>
      <c r="D31" s="45" t="s">
        <v>99</v>
      </c>
      <c r="E31" s="45" t="s">
        <v>91</v>
      </c>
      <c r="F31" s="47">
        <v>4.4621</v>
      </c>
      <c r="G31" s="47">
        <f>J31/F31</f>
        <v>0</v>
      </c>
      <c r="H31" s="47">
        <f>SUM(H32:H35)</f>
        <v>0</v>
      </c>
      <c r="I31" s="47">
        <f>SUM(I32:I35)</f>
        <v>0</v>
      </c>
      <c r="J31" s="47">
        <f>SUM(H31:I31)</f>
        <v>0</v>
      </c>
      <c r="K31" s="47">
        <v>0</v>
      </c>
      <c r="L31" s="47">
        <f>F31*K31</f>
        <v>0</v>
      </c>
      <c r="M31" s="57">
        <f>SUM(M32:M35)</f>
        <v>0</v>
      </c>
      <c r="N31"/>
      <c r="O31"/>
      <c r="P31" s="8">
        <f t="shared" si="4"/>
        <v>0</v>
      </c>
      <c r="Q31"/>
      <c r="R31" s="8">
        <f t="shared" si="5"/>
        <v>0</v>
      </c>
      <c r="S31" s="8">
        <f t="shared" si="6"/>
        <v>0</v>
      </c>
      <c r="T31" s="8">
        <f t="shared" si="7"/>
        <v>0</v>
      </c>
      <c r="U31" s="8">
        <f t="shared" si="8"/>
        <v>0</v>
      </c>
      <c r="V31" s="8">
        <f t="shared" si="9"/>
        <v>0</v>
      </c>
      <c r="W31" s="8">
        <f t="shared" si="10"/>
        <v>0</v>
      </c>
      <c r="X31" s="8">
        <f t="shared" si="11"/>
        <v>0</v>
      </c>
      <c r="Y31" s="3"/>
      <c r="Z31" s="1">
        <f t="shared" si="12"/>
        <v>0</v>
      </c>
      <c r="AA31" s="1">
        <f t="shared" si="13"/>
        <v>0</v>
      </c>
      <c r="AB31" s="1">
        <f t="shared" si="14"/>
        <v>0</v>
      </c>
      <c r="AC31"/>
      <c r="AD31" s="8">
        <v>21</v>
      </c>
      <c r="AE31" s="8">
        <f>G31*0.428571428571429</f>
        <v>0</v>
      </c>
      <c r="AF31" s="8">
        <f>G31*(1-0.428571428571429)</f>
        <v>0</v>
      </c>
      <c r="AG31" s="4" t="s">
        <v>48</v>
      </c>
      <c r="AH31"/>
      <c r="AI31"/>
      <c r="AJ31"/>
      <c r="AK31"/>
      <c r="AL31"/>
      <c r="AM31" s="8">
        <f t="shared" si="15"/>
        <v>0</v>
      </c>
      <c r="AN31" s="8">
        <f t="shared" si="16"/>
        <v>0</v>
      </c>
      <c r="AO31" s="9" t="s">
        <v>52</v>
      </c>
      <c r="AP31" s="9" t="s">
        <v>53</v>
      </c>
      <c r="AQ31" s="3" t="s">
        <v>54</v>
      </c>
      <c r="AR31"/>
      <c r="AS31" s="8">
        <f t="shared" si="17"/>
        <v>0</v>
      </c>
      <c r="AT31" s="8">
        <f t="shared" si="18"/>
        <v>0</v>
      </c>
      <c r="AU31" s="8">
        <v>0</v>
      </c>
      <c r="AV31" s="8">
        <f t="shared" si="19"/>
        <v>0</v>
      </c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  <c r="IQ31" s="74"/>
      <c r="IR31" s="74"/>
      <c r="IS31" s="74"/>
      <c r="IT31" s="74"/>
      <c r="IU31" s="74"/>
      <c r="IV31" s="74"/>
    </row>
    <row r="32" spans="1:256" s="21" customFormat="1" ht="12.75">
      <c r="A32" s="52"/>
      <c r="B32" s="52"/>
      <c r="C32" s="52"/>
      <c r="D32" s="51" t="s">
        <v>92</v>
      </c>
      <c r="E32" s="51" t="s">
        <v>93</v>
      </c>
      <c r="F32" s="27">
        <v>40</v>
      </c>
      <c r="G32" s="78"/>
      <c r="H32" s="27">
        <f>K32*F32*G32</f>
        <v>0</v>
      </c>
      <c r="I32" s="27">
        <f>L32*F32*G32</f>
        <v>0</v>
      </c>
      <c r="J32" s="27">
        <f>G32*F32</f>
        <v>0</v>
      </c>
      <c r="K32" s="95">
        <f>960/1228.2</f>
        <v>0.7816316560820713</v>
      </c>
      <c r="L32" s="95">
        <f>268.2/1228.2</f>
        <v>0.21836834391792867</v>
      </c>
      <c r="M32" s="57">
        <f>I32+H32</f>
        <v>0</v>
      </c>
      <c r="N32"/>
      <c r="O32"/>
      <c r="P32" s="8"/>
      <c r="Q32"/>
      <c r="R32" s="8"/>
      <c r="S32" s="8"/>
      <c r="T32" s="8"/>
      <c r="U32" s="8"/>
      <c r="V32" s="8"/>
      <c r="W32" s="8"/>
      <c r="X32" s="8"/>
      <c r="Y32" s="3"/>
      <c r="Z32" s="1"/>
      <c r="AA32" s="1"/>
      <c r="AB32" s="1"/>
      <c r="AC32"/>
      <c r="AD32" s="8"/>
      <c r="AE32" s="8"/>
      <c r="AF32" s="8"/>
      <c r="AG32" s="4"/>
      <c r="AH32"/>
      <c r="AI32"/>
      <c r="AJ32"/>
      <c r="AK32"/>
      <c r="AL32"/>
      <c r="AM32" s="8"/>
      <c r="AN32" s="8"/>
      <c r="AO32" s="9"/>
      <c r="AP32" s="9"/>
      <c r="AQ32" s="3"/>
      <c r="AR32"/>
      <c r="AS32" s="8"/>
      <c r="AT32" s="8"/>
      <c r="AU32" s="8"/>
      <c r="AV32" s="8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 s="21" customFormat="1" ht="12.75">
      <c r="A33" s="52"/>
      <c r="B33" s="52"/>
      <c r="C33" s="52"/>
      <c r="D33" s="51" t="s">
        <v>94</v>
      </c>
      <c r="E33" s="51" t="s">
        <v>82</v>
      </c>
      <c r="F33" s="27">
        <v>3.87</v>
      </c>
      <c r="G33" s="78"/>
      <c r="H33" s="27">
        <f>K33*F33*G33</f>
        <v>0</v>
      </c>
      <c r="I33" s="27">
        <f>L33*F33*G33</f>
        <v>0</v>
      </c>
      <c r="J33" s="27">
        <f>G33*F33</f>
        <v>0</v>
      </c>
      <c r="K33" s="95">
        <f>600/747</f>
        <v>0.8032128514056225</v>
      </c>
      <c r="L33" s="95">
        <f>147/747</f>
        <v>0.19678714859437751</v>
      </c>
      <c r="M33" s="57">
        <f>I33+H33</f>
        <v>0</v>
      </c>
      <c r="N33"/>
      <c r="O33"/>
      <c r="P33" s="8">
        <f t="shared" si="4"/>
        <v>0</v>
      </c>
      <c r="Q33"/>
      <c r="R33" s="8">
        <f t="shared" si="5"/>
        <v>0</v>
      </c>
      <c r="S33" s="8">
        <f t="shared" si="6"/>
        <v>0</v>
      </c>
      <c r="T33" s="8">
        <f t="shared" si="7"/>
        <v>0</v>
      </c>
      <c r="U33" s="8">
        <f t="shared" si="8"/>
        <v>0</v>
      </c>
      <c r="V33" s="8">
        <f t="shared" si="9"/>
        <v>0</v>
      </c>
      <c r="W33" s="8">
        <f t="shared" si="10"/>
        <v>0</v>
      </c>
      <c r="X33" s="8">
        <f t="shared" si="11"/>
        <v>0</v>
      </c>
      <c r="Y33" s="3"/>
      <c r="Z33" s="1">
        <f t="shared" si="12"/>
        <v>0</v>
      </c>
      <c r="AA33" s="1">
        <f t="shared" si="13"/>
        <v>0</v>
      </c>
      <c r="AB33" s="1">
        <f t="shared" si="14"/>
        <v>0</v>
      </c>
      <c r="AC33"/>
      <c r="AD33" s="8">
        <v>21</v>
      </c>
      <c r="AE33" s="8">
        <f>G33*0.428571428571429</f>
        <v>0</v>
      </c>
      <c r="AF33" s="8">
        <f>G33*(1-0.428571428571429)</f>
        <v>0</v>
      </c>
      <c r="AG33" s="4" t="s">
        <v>48</v>
      </c>
      <c r="AH33"/>
      <c r="AI33"/>
      <c r="AJ33"/>
      <c r="AK33"/>
      <c r="AL33"/>
      <c r="AM33" s="8">
        <f t="shared" si="15"/>
        <v>0</v>
      </c>
      <c r="AN33" s="8">
        <f t="shared" si="16"/>
        <v>0</v>
      </c>
      <c r="AO33" s="9" t="s">
        <v>52</v>
      </c>
      <c r="AP33" s="9" t="s">
        <v>53</v>
      </c>
      <c r="AQ33" s="3" t="s">
        <v>54</v>
      </c>
      <c r="AR33"/>
      <c r="AS33" s="8">
        <f t="shared" si="17"/>
        <v>0</v>
      </c>
      <c r="AT33" s="8">
        <f t="shared" si="18"/>
        <v>0</v>
      </c>
      <c r="AU33" s="8">
        <v>0</v>
      </c>
      <c r="AV33" s="8">
        <f t="shared" si="19"/>
        <v>0.19678714859437751</v>
      </c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  <c r="IP33" s="74"/>
      <c r="IQ33" s="74"/>
      <c r="IR33" s="74"/>
      <c r="IS33" s="74"/>
      <c r="IT33" s="74"/>
      <c r="IU33" s="74"/>
      <c r="IV33" s="74"/>
    </row>
    <row r="34" spans="1:256" s="21" customFormat="1" ht="12.75">
      <c r="A34" s="52"/>
      <c r="B34" s="52"/>
      <c r="C34" s="52"/>
      <c r="D34" s="51" t="s">
        <v>95</v>
      </c>
      <c r="E34" s="51" t="s">
        <v>82</v>
      </c>
      <c r="F34" s="27">
        <f>1235*1*15*6/1000</f>
        <v>111.15</v>
      </c>
      <c r="G34" s="78"/>
      <c r="H34" s="27">
        <f>F34*AE34</f>
        <v>0</v>
      </c>
      <c r="I34" s="27">
        <f>J34-H34</f>
        <v>0</v>
      </c>
      <c r="J34" s="27">
        <f>F34*G34</f>
        <v>0</v>
      </c>
      <c r="K34" s="53"/>
      <c r="L34" s="53"/>
      <c r="M34" s="57">
        <f>I34+H34</f>
        <v>0</v>
      </c>
      <c r="N34"/>
      <c r="O34"/>
      <c r="P34" s="8">
        <f t="shared" si="4"/>
        <v>0</v>
      </c>
      <c r="Q34"/>
      <c r="R34" s="8">
        <f t="shared" si="5"/>
        <v>0</v>
      </c>
      <c r="S34" s="8">
        <f t="shared" si="6"/>
        <v>0</v>
      </c>
      <c r="T34" s="8">
        <f t="shared" si="7"/>
        <v>0</v>
      </c>
      <c r="U34" s="8">
        <f t="shared" si="8"/>
        <v>0</v>
      </c>
      <c r="V34" s="8">
        <f t="shared" si="9"/>
        <v>0</v>
      </c>
      <c r="W34" s="8">
        <f t="shared" si="10"/>
        <v>0</v>
      </c>
      <c r="X34" s="8">
        <f t="shared" si="11"/>
        <v>0</v>
      </c>
      <c r="Y34" s="3"/>
      <c r="Z34" s="1">
        <f t="shared" si="12"/>
        <v>0</v>
      </c>
      <c r="AA34" s="1">
        <f t="shared" si="13"/>
        <v>0</v>
      </c>
      <c r="AB34" s="1">
        <f t="shared" si="14"/>
        <v>0</v>
      </c>
      <c r="AC34"/>
      <c r="AD34" s="8">
        <v>21</v>
      </c>
      <c r="AE34" s="8">
        <f>G34*0.110153374233129</f>
        <v>0</v>
      </c>
      <c r="AF34" s="8">
        <f>G34*(1-0.110153374233129)</f>
        <v>0</v>
      </c>
      <c r="AG34" s="4" t="s">
        <v>48</v>
      </c>
      <c r="AH34"/>
      <c r="AI34" s="20">
        <f>AE34+AF34</f>
        <v>0</v>
      </c>
      <c r="AJ34"/>
      <c r="AK34"/>
      <c r="AL34"/>
      <c r="AM34" s="8">
        <f t="shared" si="15"/>
        <v>0</v>
      </c>
      <c r="AN34" s="8">
        <f t="shared" si="16"/>
        <v>0</v>
      </c>
      <c r="AO34" s="9" t="s">
        <v>52</v>
      </c>
      <c r="AP34" s="9" t="s">
        <v>53</v>
      </c>
      <c r="AQ34" s="3" t="s">
        <v>54</v>
      </c>
      <c r="AR34"/>
      <c r="AS34" s="8">
        <f t="shared" si="17"/>
        <v>0</v>
      </c>
      <c r="AT34" s="8">
        <f t="shared" si="18"/>
        <v>0</v>
      </c>
      <c r="AU34" s="8">
        <v>0</v>
      </c>
      <c r="AV34" s="8">
        <f t="shared" si="19"/>
        <v>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  <c r="IQ34" s="74"/>
      <c r="IR34" s="74"/>
      <c r="IS34" s="74"/>
      <c r="IT34" s="74"/>
      <c r="IU34" s="74"/>
      <c r="IV34" s="74"/>
    </row>
    <row r="35" spans="1:256" s="21" customFormat="1" ht="12.75">
      <c r="A35" s="52"/>
      <c r="B35" s="52"/>
      <c r="C35" s="52"/>
      <c r="D35" s="51" t="s">
        <v>96</v>
      </c>
      <c r="E35" s="51" t="s">
        <v>82</v>
      </c>
      <c r="F35" s="27">
        <f>2550*1*10*6/1000</f>
        <v>153</v>
      </c>
      <c r="G35" s="78"/>
      <c r="H35" s="27">
        <f>F35*AE35</f>
        <v>0</v>
      </c>
      <c r="I35" s="27">
        <f>J35-H35</f>
        <v>0</v>
      </c>
      <c r="J35" s="27">
        <f>F35*G35</f>
        <v>0</v>
      </c>
      <c r="K35" s="53"/>
      <c r="L35" s="53"/>
      <c r="M35" s="58">
        <f>I35+H35</f>
        <v>0</v>
      </c>
      <c r="N35"/>
      <c r="O35"/>
      <c r="P35" s="8">
        <f t="shared" si="4"/>
        <v>0</v>
      </c>
      <c r="Q35"/>
      <c r="R35" s="8">
        <f t="shared" si="5"/>
        <v>0</v>
      </c>
      <c r="S35" s="8">
        <f t="shared" si="6"/>
        <v>0</v>
      </c>
      <c r="T35" s="8">
        <f t="shared" si="7"/>
        <v>0</v>
      </c>
      <c r="U35" s="8">
        <f t="shared" si="8"/>
        <v>0</v>
      </c>
      <c r="V35" s="8">
        <f t="shared" si="9"/>
        <v>0</v>
      </c>
      <c r="W35" s="8">
        <f t="shared" si="10"/>
        <v>0</v>
      </c>
      <c r="X35" s="8">
        <f t="shared" si="11"/>
        <v>0</v>
      </c>
      <c r="Y35" s="3"/>
      <c r="Z35" s="1">
        <f t="shared" si="12"/>
        <v>0</v>
      </c>
      <c r="AA35" s="1">
        <f t="shared" si="13"/>
        <v>0</v>
      </c>
      <c r="AB35" s="1">
        <f t="shared" si="14"/>
        <v>0</v>
      </c>
      <c r="AC35"/>
      <c r="AD35" s="8">
        <v>21</v>
      </c>
      <c r="AE35" s="8">
        <f>G35*0.110153374233129</f>
        <v>0</v>
      </c>
      <c r="AF35" s="8">
        <f>G35*(1-0.110153374233129)</f>
        <v>0</v>
      </c>
      <c r="AG35" s="4" t="s">
        <v>48</v>
      </c>
      <c r="AH35"/>
      <c r="AI35" s="20">
        <f>AE35+AF35</f>
        <v>0</v>
      </c>
      <c r="AJ35"/>
      <c r="AK35"/>
      <c r="AL35"/>
      <c r="AM35" s="8">
        <f t="shared" si="15"/>
        <v>0</v>
      </c>
      <c r="AN35" s="8">
        <f t="shared" si="16"/>
        <v>0</v>
      </c>
      <c r="AO35" s="9" t="s">
        <v>52</v>
      </c>
      <c r="AP35" s="9" t="s">
        <v>53</v>
      </c>
      <c r="AQ35" s="3" t="s">
        <v>54</v>
      </c>
      <c r="AR35"/>
      <c r="AS35" s="8">
        <f t="shared" si="17"/>
        <v>0</v>
      </c>
      <c r="AT35" s="8">
        <f t="shared" si="18"/>
        <v>0</v>
      </c>
      <c r="AU35" s="8">
        <v>0</v>
      </c>
      <c r="AV35" s="8">
        <f t="shared" si="19"/>
        <v>0</v>
      </c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  <c r="IQ35" s="74"/>
      <c r="IR35" s="74"/>
      <c r="IS35" s="74"/>
      <c r="IT35" s="74"/>
      <c r="IU35" s="74"/>
      <c r="IV35" s="74"/>
    </row>
    <row r="36" spans="1:256" s="21" customFormat="1" ht="12.75">
      <c r="A36" s="45" t="s">
        <v>100</v>
      </c>
      <c r="B36" s="45"/>
      <c r="C36" s="45" t="s">
        <v>101</v>
      </c>
      <c r="D36" s="45" t="s">
        <v>102</v>
      </c>
      <c r="E36" s="45" t="s">
        <v>91</v>
      </c>
      <c r="F36" s="47">
        <v>4.4621</v>
      </c>
      <c r="G36" s="47">
        <f>J36/F36</f>
        <v>0</v>
      </c>
      <c r="H36" s="47">
        <f>SUM(H37:H40)</f>
        <v>0</v>
      </c>
      <c r="I36" s="47">
        <f>SUM(I37:I40)</f>
        <v>0</v>
      </c>
      <c r="J36" s="47">
        <f>SUM(H36:I36)</f>
        <v>0</v>
      </c>
      <c r="K36" s="47">
        <v>0</v>
      </c>
      <c r="L36" s="47">
        <f>F36*K36</f>
        <v>0</v>
      </c>
      <c r="M36" s="57">
        <f>SUM(M37:M40)</f>
        <v>0</v>
      </c>
      <c r="N36"/>
      <c r="O36"/>
      <c r="P36" s="8">
        <f t="shared" si="4"/>
        <v>0</v>
      </c>
      <c r="Q36"/>
      <c r="R36" s="8">
        <f t="shared" si="5"/>
        <v>0</v>
      </c>
      <c r="S36" s="8">
        <f t="shared" si="6"/>
        <v>0</v>
      </c>
      <c r="T36" s="8">
        <f t="shared" si="7"/>
        <v>0</v>
      </c>
      <c r="U36" s="8">
        <f t="shared" si="8"/>
        <v>0</v>
      </c>
      <c r="V36" s="8">
        <f t="shared" si="9"/>
        <v>0</v>
      </c>
      <c r="W36" s="8">
        <f t="shared" si="10"/>
        <v>0</v>
      </c>
      <c r="X36" s="8">
        <f t="shared" si="11"/>
        <v>0</v>
      </c>
      <c r="Y36" s="3"/>
      <c r="Z36" s="1">
        <f t="shared" si="12"/>
        <v>0</v>
      </c>
      <c r="AA36" s="1">
        <f t="shared" si="13"/>
        <v>0</v>
      </c>
      <c r="AB36" s="1">
        <f t="shared" si="14"/>
        <v>0</v>
      </c>
      <c r="AC36"/>
      <c r="AD36" s="8">
        <v>21</v>
      </c>
      <c r="AE36" s="8">
        <f>G36*0.428571428571429</f>
        <v>0</v>
      </c>
      <c r="AF36" s="8">
        <f>G36*(1-0.428571428571429)</f>
        <v>0</v>
      </c>
      <c r="AG36" s="4" t="s">
        <v>48</v>
      </c>
      <c r="AH36"/>
      <c r="AI36"/>
      <c r="AJ36"/>
      <c r="AK36"/>
      <c r="AL36"/>
      <c r="AM36" s="8">
        <f t="shared" si="15"/>
        <v>0</v>
      </c>
      <c r="AN36" s="8">
        <f t="shared" si="16"/>
        <v>0</v>
      </c>
      <c r="AO36" s="9" t="s">
        <v>52</v>
      </c>
      <c r="AP36" s="9" t="s">
        <v>53</v>
      </c>
      <c r="AQ36" s="3" t="s">
        <v>54</v>
      </c>
      <c r="AR36"/>
      <c r="AS36" s="8">
        <f t="shared" si="17"/>
        <v>0</v>
      </c>
      <c r="AT36" s="8">
        <f t="shared" si="18"/>
        <v>0</v>
      </c>
      <c r="AU36" s="8">
        <v>0</v>
      </c>
      <c r="AV36" s="8">
        <f t="shared" si="19"/>
        <v>0</v>
      </c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  <c r="IQ36" s="74"/>
      <c r="IR36" s="74"/>
      <c r="IS36" s="74"/>
      <c r="IT36" s="74"/>
      <c r="IU36" s="74"/>
      <c r="IV36" s="74"/>
    </row>
    <row r="37" spans="1:256" s="21" customFormat="1" ht="12.75">
      <c r="A37" s="52"/>
      <c r="B37" s="52"/>
      <c r="C37" s="52"/>
      <c r="D37" s="51" t="s">
        <v>92</v>
      </c>
      <c r="E37" s="51" t="s">
        <v>93</v>
      </c>
      <c r="F37" s="27">
        <v>30</v>
      </c>
      <c r="G37" s="78"/>
      <c r="H37" s="27">
        <f>K37*F37*G37</f>
        <v>0</v>
      </c>
      <c r="I37" s="27">
        <f>L37*F37*G37</f>
        <v>0</v>
      </c>
      <c r="J37" s="27">
        <f>G37*F37</f>
        <v>0</v>
      </c>
      <c r="K37" s="95">
        <f>960/1228.2</f>
        <v>0.7816316560820713</v>
      </c>
      <c r="L37" s="95">
        <f>268.2/1228.2</f>
        <v>0.21836834391792867</v>
      </c>
      <c r="M37" s="57">
        <f>I37+H37</f>
        <v>0</v>
      </c>
      <c r="N37"/>
      <c r="O37"/>
      <c r="P37" s="8"/>
      <c r="Q37"/>
      <c r="R37" s="8"/>
      <c r="S37" s="8"/>
      <c r="T37" s="8"/>
      <c r="U37" s="8"/>
      <c r="V37" s="8"/>
      <c r="W37" s="8"/>
      <c r="X37" s="8"/>
      <c r="Y37" s="3"/>
      <c r="Z37" s="1"/>
      <c r="AA37" s="1"/>
      <c r="AB37" s="1"/>
      <c r="AC37"/>
      <c r="AD37" s="8"/>
      <c r="AE37" s="8"/>
      <c r="AF37" s="8"/>
      <c r="AG37" s="4"/>
      <c r="AH37"/>
      <c r="AI37"/>
      <c r="AJ37"/>
      <c r="AK37"/>
      <c r="AL37"/>
      <c r="AM37" s="8"/>
      <c r="AN37" s="8"/>
      <c r="AO37" s="9"/>
      <c r="AP37" s="9"/>
      <c r="AQ37" s="3"/>
      <c r="AR37"/>
      <c r="AS37" s="8"/>
      <c r="AT37" s="8"/>
      <c r="AU37" s="8"/>
      <c r="AV37" s="8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  <c r="IQ37" s="74"/>
      <c r="IR37" s="74"/>
      <c r="IS37" s="74"/>
      <c r="IT37" s="74"/>
      <c r="IU37" s="74"/>
      <c r="IV37" s="74"/>
    </row>
    <row r="38" spans="1:256" s="21" customFormat="1" ht="12.75">
      <c r="A38" s="52"/>
      <c r="B38" s="52"/>
      <c r="C38" s="52"/>
      <c r="D38" s="51" t="s">
        <v>94</v>
      </c>
      <c r="E38" s="51" t="s">
        <v>82</v>
      </c>
      <c r="F38" s="27">
        <v>2.46</v>
      </c>
      <c r="G38" s="78"/>
      <c r="H38" s="27">
        <f>K38*F38*G38</f>
        <v>0</v>
      </c>
      <c r="I38" s="27">
        <f>L38*F38*G38</f>
        <v>0</v>
      </c>
      <c r="J38" s="27">
        <f>G38*F38</f>
        <v>0</v>
      </c>
      <c r="K38" s="95">
        <f>600/747</f>
        <v>0.8032128514056225</v>
      </c>
      <c r="L38" s="95">
        <f>147/747</f>
        <v>0.19678714859437751</v>
      </c>
      <c r="M38" s="57">
        <f>I38+H38</f>
        <v>0</v>
      </c>
      <c r="N38"/>
      <c r="O38"/>
      <c r="P38" s="8">
        <f t="shared" si="4"/>
        <v>0</v>
      </c>
      <c r="Q38"/>
      <c r="R38" s="8">
        <f t="shared" si="5"/>
        <v>0</v>
      </c>
      <c r="S38" s="8">
        <f t="shared" si="6"/>
        <v>0</v>
      </c>
      <c r="T38" s="8">
        <f t="shared" si="7"/>
        <v>0</v>
      </c>
      <c r="U38" s="8">
        <f t="shared" si="8"/>
        <v>0</v>
      </c>
      <c r="V38" s="8">
        <f t="shared" si="9"/>
        <v>0</v>
      </c>
      <c r="W38" s="8">
        <f t="shared" si="10"/>
        <v>0</v>
      </c>
      <c r="X38" s="8">
        <f t="shared" si="11"/>
        <v>0</v>
      </c>
      <c r="Y38" s="3"/>
      <c r="Z38" s="1">
        <f t="shared" si="12"/>
        <v>0</v>
      </c>
      <c r="AA38" s="1">
        <f t="shared" si="13"/>
        <v>0</v>
      </c>
      <c r="AB38" s="1">
        <f t="shared" si="14"/>
        <v>0</v>
      </c>
      <c r="AC38"/>
      <c r="AD38" s="8">
        <v>21</v>
      </c>
      <c r="AE38" s="8">
        <f>G38*0.428571428571429</f>
        <v>0</v>
      </c>
      <c r="AF38" s="8">
        <f>G38*(1-0.428571428571429)</f>
        <v>0</v>
      </c>
      <c r="AG38" s="4" t="s">
        <v>48</v>
      </c>
      <c r="AH38"/>
      <c r="AI38"/>
      <c r="AJ38"/>
      <c r="AK38"/>
      <c r="AL38"/>
      <c r="AM38" s="8">
        <f t="shared" si="15"/>
        <v>0</v>
      </c>
      <c r="AN38" s="8">
        <f t="shared" si="16"/>
        <v>0</v>
      </c>
      <c r="AO38" s="9" t="s">
        <v>52</v>
      </c>
      <c r="AP38" s="9" t="s">
        <v>53</v>
      </c>
      <c r="AQ38" s="3" t="s">
        <v>54</v>
      </c>
      <c r="AR38"/>
      <c r="AS38" s="8">
        <f t="shared" si="17"/>
        <v>0</v>
      </c>
      <c r="AT38" s="8">
        <f t="shared" si="18"/>
        <v>0</v>
      </c>
      <c r="AU38" s="8">
        <v>0</v>
      </c>
      <c r="AV38" s="8">
        <f t="shared" si="19"/>
        <v>0.19678714859437751</v>
      </c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  <c r="IL38" s="74"/>
      <c r="IM38" s="74"/>
      <c r="IN38" s="74"/>
      <c r="IO38" s="74"/>
      <c r="IP38" s="74"/>
      <c r="IQ38" s="74"/>
      <c r="IR38" s="74"/>
      <c r="IS38" s="74"/>
      <c r="IT38" s="74"/>
      <c r="IU38" s="74"/>
      <c r="IV38" s="74"/>
    </row>
    <row r="39" spans="1:256" s="21" customFormat="1" ht="12.75">
      <c r="A39" s="52"/>
      <c r="B39" s="52"/>
      <c r="C39" s="52"/>
      <c r="D39" s="51" t="s">
        <v>95</v>
      </c>
      <c r="E39" s="51" t="s">
        <v>82</v>
      </c>
      <c r="F39" s="27">
        <f>1235*1*15*6/1000</f>
        <v>111.15</v>
      </c>
      <c r="G39" s="78"/>
      <c r="H39" s="27">
        <f>F39*AE39</f>
        <v>0</v>
      </c>
      <c r="I39" s="27">
        <f>J39-H39</f>
        <v>0</v>
      </c>
      <c r="J39" s="27">
        <f>F39*G39</f>
        <v>0</v>
      </c>
      <c r="K39" s="53"/>
      <c r="L39" s="53"/>
      <c r="M39" s="57">
        <f>I39+H39</f>
        <v>0</v>
      </c>
      <c r="N39"/>
      <c r="O39"/>
      <c r="P39" s="8">
        <f t="shared" si="4"/>
        <v>0</v>
      </c>
      <c r="Q39"/>
      <c r="R39" s="8">
        <f t="shared" si="5"/>
        <v>0</v>
      </c>
      <c r="S39" s="8">
        <f t="shared" si="6"/>
        <v>0</v>
      </c>
      <c r="T39" s="8">
        <f t="shared" si="7"/>
        <v>0</v>
      </c>
      <c r="U39" s="8">
        <f t="shared" si="8"/>
        <v>0</v>
      </c>
      <c r="V39" s="8">
        <f t="shared" si="9"/>
        <v>0</v>
      </c>
      <c r="W39" s="8">
        <f t="shared" si="10"/>
        <v>0</v>
      </c>
      <c r="X39" s="8">
        <f t="shared" si="11"/>
        <v>0</v>
      </c>
      <c r="Y39" s="3"/>
      <c r="Z39" s="1">
        <f t="shared" si="12"/>
        <v>0</v>
      </c>
      <c r="AA39" s="1">
        <f t="shared" si="13"/>
        <v>0</v>
      </c>
      <c r="AB39" s="1">
        <f t="shared" si="14"/>
        <v>0</v>
      </c>
      <c r="AC39"/>
      <c r="AD39" s="8">
        <v>21</v>
      </c>
      <c r="AE39" s="8">
        <f>G39*0.110153374233129</f>
        <v>0</v>
      </c>
      <c r="AF39" s="8">
        <f>G39*(1-0.110153374233129)</f>
        <v>0</v>
      </c>
      <c r="AG39" s="4" t="s">
        <v>48</v>
      </c>
      <c r="AH39"/>
      <c r="AI39" s="20">
        <f>AE39+AF39</f>
        <v>0</v>
      </c>
      <c r="AJ39"/>
      <c r="AK39"/>
      <c r="AL39"/>
      <c r="AM39" s="8">
        <f t="shared" si="15"/>
        <v>0</v>
      </c>
      <c r="AN39" s="8">
        <f t="shared" si="16"/>
        <v>0</v>
      </c>
      <c r="AO39" s="9" t="s">
        <v>52</v>
      </c>
      <c r="AP39" s="9" t="s">
        <v>53</v>
      </c>
      <c r="AQ39" s="3" t="s">
        <v>54</v>
      </c>
      <c r="AR39"/>
      <c r="AS39" s="8">
        <f t="shared" si="17"/>
        <v>0</v>
      </c>
      <c r="AT39" s="8">
        <f t="shared" si="18"/>
        <v>0</v>
      </c>
      <c r="AU39" s="8">
        <v>0</v>
      </c>
      <c r="AV39" s="8">
        <f t="shared" si="19"/>
        <v>0</v>
      </c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G39" s="74"/>
      <c r="HH39" s="74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4"/>
      <c r="HV39" s="74"/>
      <c r="HW39" s="74"/>
      <c r="HX39" s="74"/>
      <c r="HY39" s="74"/>
      <c r="HZ39" s="74"/>
      <c r="IA39" s="74"/>
      <c r="IB39" s="74"/>
      <c r="IC39" s="74"/>
      <c r="ID39" s="74"/>
      <c r="IE39" s="74"/>
      <c r="IF39" s="74"/>
      <c r="IG39" s="74"/>
      <c r="IH39" s="74"/>
      <c r="II39" s="74"/>
      <c r="IJ39" s="74"/>
      <c r="IK39" s="74"/>
      <c r="IL39" s="74"/>
      <c r="IM39" s="74"/>
      <c r="IN39" s="74"/>
      <c r="IO39" s="74"/>
      <c r="IP39" s="74"/>
      <c r="IQ39" s="74"/>
      <c r="IR39" s="74"/>
      <c r="IS39" s="74"/>
      <c r="IT39" s="74"/>
      <c r="IU39" s="74"/>
      <c r="IV39" s="74"/>
    </row>
    <row r="40" spans="1:256" s="21" customFormat="1" ht="12.75">
      <c r="A40" s="49"/>
      <c r="B40" s="49"/>
      <c r="C40" s="49"/>
      <c r="D40" s="51" t="s">
        <v>96</v>
      </c>
      <c r="E40" s="51" t="s">
        <v>82</v>
      </c>
      <c r="F40" s="27">
        <f>2550*1*10*6/1000</f>
        <v>153</v>
      </c>
      <c r="G40" s="78"/>
      <c r="H40" s="27">
        <f>F40*AE40</f>
        <v>0</v>
      </c>
      <c r="I40" s="27">
        <f>J40-H40</f>
        <v>0</v>
      </c>
      <c r="J40" s="27">
        <f>F40*G40</f>
        <v>0</v>
      </c>
      <c r="K40" s="53"/>
      <c r="L40" s="53"/>
      <c r="M40" s="57">
        <f>I40+H40</f>
        <v>0</v>
      </c>
      <c r="N40"/>
      <c r="O40"/>
      <c r="P40" s="8">
        <f t="shared" si="4"/>
        <v>0</v>
      </c>
      <c r="Q40"/>
      <c r="R40" s="8">
        <f t="shared" si="5"/>
        <v>0</v>
      </c>
      <c r="S40" s="8">
        <f t="shared" si="6"/>
        <v>0</v>
      </c>
      <c r="T40" s="8">
        <f t="shared" si="7"/>
        <v>0</v>
      </c>
      <c r="U40" s="8">
        <f t="shared" si="8"/>
        <v>0</v>
      </c>
      <c r="V40" s="8">
        <f t="shared" si="9"/>
        <v>0</v>
      </c>
      <c r="W40" s="8">
        <f t="shared" si="10"/>
        <v>0</v>
      </c>
      <c r="X40" s="8">
        <f t="shared" si="11"/>
        <v>0</v>
      </c>
      <c r="Y40" s="3"/>
      <c r="Z40" s="1">
        <f t="shared" si="12"/>
        <v>0</v>
      </c>
      <c r="AA40" s="1">
        <f t="shared" si="13"/>
        <v>0</v>
      </c>
      <c r="AB40" s="1">
        <f t="shared" si="14"/>
        <v>0</v>
      </c>
      <c r="AC40"/>
      <c r="AD40" s="8">
        <v>21</v>
      </c>
      <c r="AE40" s="8">
        <f>G40*0.110153374233129</f>
        <v>0</v>
      </c>
      <c r="AF40" s="8">
        <f>G40*(1-0.110153374233129)</f>
        <v>0</v>
      </c>
      <c r="AG40" s="4" t="s">
        <v>48</v>
      </c>
      <c r="AH40"/>
      <c r="AI40" s="20">
        <f>AE40+AF40</f>
        <v>0</v>
      </c>
      <c r="AJ40"/>
      <c r="AK40"/>
      <c r="AL40"/>
      <c r="AM40" s="8">
        <f t="shared" si="15"/>
        <v>0</v>
      </c>
      <c r="AN40" s="8">
        <f t="shared" si="16"/>
        <v>0</v>
      </c>
      <c r="AO40" s="9" t="s">
        <v>52</v>
      </c>
      <c r="AP40" s="9" t="s">
        <v>53</v>
      </c>
      <c r="AQ40" s="3" t="s">
        <v>54</v>
      </c>
      <c r="AR40"/>
      <c r="AS40" s="8">
        <f t="shared" si="17"/>
        <v>0</v>
      </c>
      <c r="AT40" s="8">
        <f t="shared" si="18"/>
        <v>0</v>
      </c>
      <c r="AU40" s="8">
        <v>0</v>
      </c>
      <c r="AV40" s="8">
        <f t="shared" si="19"/>
        <v>0</v>
      </c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4"/>
      <c r="HE40" s="74"/>
      <c r="HF40" s="74"/>
      <c r="HG40" s="74"/>
      <c r="HH40" s="74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4"/>
      <c r="HV40" s="74"/>
      <c r="HW40" s="74"/>
      <c r="HX40" s="74"/>
      <c r="HY40" s="74"/>
      <c r="HZ40" s="74"/>
      <c r="IA40" s="74"/>
      <c r="IB40" s="74"/>
      <c r="IC40" s="74"/>
      <c r="ID40" s="74"/>
      <c r="IE40" s="74"/>
      <c r="IF40" s="74"/>
      <c r="IG40" s="74"/>
      <c r="IH40" s="74"/>
      <c r="II40" s="74"/>
      <c r="IJ40" s="74"/>
      <c r="IK40" s="74"/>
      <c r="IL40" s="74"/>
      <c r="IM40" s="74"/>
      <c r="IN40" s="74"/>
      <c r="IO40" s="74"/>
      <c r="IP40" s="74"/>
      <c r="IQ40" s="74"/>
      <c r="IR40" s="74"/>
      <c r="IS40" s="74"/>
      <c r="IT40" s="74"/>
      <c r="IU40" s="74"/>
      <c r="IV40" s="74"/>
    </row>
    <row r="41" spans="1:256" ht="12.75">
      <c r="A41" s="59"/>
      <c r="B41" s="60"/>
      <c r="C41" s="60" t="s">
        <v>103</v>
      </c>
      <c r="D41" s="111" t="s">
        <v>104</v>
      </c>
      <c r="E41" s="112"/>
      <c r="F41" s="112"/>
      <c r="G41" s="112"/>
      <c r="H41" s="61">
        <f>SUM(H42:H42)</f>
        <v>0</v>
      </c>
      <c r="I41" s="61">
        <f>SUM(I42:I42)</f>
        <v>0</v>
      </c>
      <c r="J41" s="61">
        <f>H41+I41</f>
        <v>0</v>
      </c>
      <c r="K41" s="62"/>
      <c r="L41" s="61">
        <f>SUM(L42:L42)</f>
        <v>0</v>
      </c>
      <c r="M41" s="62"/>
      <c r="Y41" s="3"/>
      <c r="AI41" s="10">
        <f>SUM(Z42:Z42)</f>
        <v>0</v>
      </c>
      <c r="AJ41" s="10">
        <f>SUM(AA42:AA42)</f>
        <v>0</v>
      </c>
      <c r="AK41" s="10">
        <f>SUM(AB42:AB42)</f>
        <v>0</v>
      </c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  <c r="GQ41" s="67"/>
      <c r="GR41" s="67"/>
      <c r="GS41" s="67"/>
      <c r="GT41" s="67"/>
      <c r="GU41" s="67"/>
      <c r="GV41" s="67"/>
      <c r="GW41" s="67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67"/>
      <c r="HI41" s="67"/>
      <c r="HJ41" s="67"/>
      <c r="HK41" s="67"/>
      <c r="HL41" s="67"/>
      <c r="HM41" s="67"/>
      <c r="HN41" s="67"/>
      <c r="HO41" s="67"/>
      <c r="HP41" s="67"/>
      <c r="HQ41" s="67"/>
      <c r="HR41" s="67"/>
      <c r="HS41" s="67"/>
      <c r="HT41" s="67"/>
      <c r="HU41" s="67"/>
      <c r="HV41" s="67"/>
      <c r="HW41" s="67"/>
      <c r="HX41" s="67"/>
      <c r="HY41" s="67"/>
      <c r="HZ41" s="67"/>
      <c r="IA41" s="67"/>
      <c r="IB41" s="67"/>
      <c r="IC41" s="67"/>
      <c r="ID41" s="67"/>
      <c r="IE41" s="67"/>
      <c r="IF41" s="67"/>
      <c r="IG41" s="67"/>
      <c r="IH41" s="67"/>
      <c r="II41" s="67"/>
      <c r="IJ41" s="67"/>
      <c r="IK41" s="67"/>
      <c r="IL41" s="67"/>
      <c r="IM41" s="67"/>
      <c r="IN41" s="67"/>
      <c r="IO41" s="67"/>
      <c r="IP41" s="67"/>
      <c r="IQ41" s="67"/>
      <c r="IR41" s="67"/>
      <c r="IS41" s="67"/>
      <c r="IT41" s="67"/>
      <c r="IU41" s="67"/>
      <c r="IV41" s="67"/>
    </row>
    <row r="42" spans="1:256" ht="12.75">
      <c r="A42" s="42" t="s">
        <v>100</v>
      </c>
      <c r="B42" s="42"/>
      <c r="C42" s="42" t="s">
        <v>105</v>
      </c>
      <c r="D42" s="42" t="s">
        <v>106</v>
      </c>
      <c r="E42" s="42" t="s">
        <v>107</v>
      </c>
      <c r="F42" s="43">
        <v>142.58</v>
      </c>
      <c r="G42" s="75"/>
      <c r="H42" s="43">
        <f>F42*AE42</f>
        <v>0</v>
      </c>
      <c r="I42" s="43">
        <f>J42-H42</f>
        <v>0</v>
      </c>
      <c r="J42" s="43">
        <f>F42*G42</f>
        <v>0</v>
      </c>
      <c r="K42" s="43">
        <v>0</v>
      </c>
      <c r="L42" s="43">
        <f>F42*K42</f>
        <v>0</v>
      </c>
      <c r="M42" s="54" t="s">
        <v>59</v>
      </c>
      <c r="P42" s="8">
        <f>IF(AG42="5",J42,0)</f>
        <v>0</v>
      </c>
      <c r="R42" s="8">
        <f>IF(AG42="1",H42,0)</f>
        <v>0</v>
      </c>
      <c r="S42" s="8">
        <f>IF(AG42="1",I42,0)</f>
        <v>0</v>
      </c>
      <c r="T42" s="8">
        <f>IF(AG42="7",H42,0)</f>
        <v>0</v>
      </c>
      <c r="U42" s="8">
        <f>IF(AG42="7",I42,0)</f>
        <v>0</v>
      </c>
      <c r="V42" s="8">
        <f>IF(AG42="2",H42,0)</f>
        <v>0</v>
      </c>
      <c r="W42" s="8">
        <f>IF(AG42="2",I42,0)</f>
        <v>0</v>
      </c>
      <c r="X42" s="8">
        <f>IF(AG42="0",J42,0)</f>
        <v>0</v>
      </c>
      <c r="Y42" s="3"/>
      <c r="Z42" s="1">
        <f>IF(AD42=0,J42,0)</f>
        <v>0</v>
      </c>
      <c r="AA42" s="1">
        <f>IF(AD42=15,J42,0)</f>
        <v>0</v>
      </c>
      <c r="AB42" s="1">
        <f>IF(AD42=21,J42,0)</f>
        <v>0</v>
      </c>
      <c r="AD42" s="8">
        <v>21</v>
      </c>
      <c r="AE42" s="8">
        <f>G42*0</f>
        <v>0</v>
      </c>
      <c r="AF42" s="8">
        <f>G42*(1-0)</f>
        <v>0</v>
      </c>
      <c r="AG42" s="4" t="s">
        <v>67</v>
      </c>
      <c r="AM42" s="8">
        <f>F42*AE42</f>
        <v>0</v>
      </c>
      <c r="AN42" s="8">
        <f>F42*AF42</f>
        <v>0</v>
      </c>
      <c r="AO42" s="9" t="s">
        <v>108</v>
      </c>
      <c r="AP42" s="9" t="s">
        <v>109</v>
      </c>
      <c r="AQ42" s="3" t="s">
        <v>54</v>
      </c>
      <c r="AS42" s="8">
        <f>AM42+AN42</f>
        <v>0</v>
      </c>
      <c r="AT42" s="8">
        <f>G42/(100-AU42)*100</f>
        <v>0</v>
      </c>
      <c r="AU42" s="8">
        <v>0</v>
      </c>
      <c r="AV42" s="8">
        <f>L42</f>
        <v>0</v>
      </c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  <c r="GT42" s="67"/>
      <c r="GU42" s="67"/>
      <c r="GV42" s="67"/>
      <c r="GW42" s="67"/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67"/>
      <c r="HI42" s="67"/>
      <c r="HJ42" s="67"/>
      <c r="HK42" s="67"/>
      <c r="HL42" s="67"/>
      <c r="HM42" s="67"/>
      <c r="HN42" s="67"/>
      <c r="HO42" s="67"/>
      <c r="HP42" s="67"/>
      <c r="HQ42" s="67"/>
      <c r="HR42" s="67"/>
      <c r="HS42" s="67"/>
      <c r="HT42" s="67"/>
      <c r="HU42" s="67"/>
      <c r="HV42" s="67"/>
      <c r="HW42" s="67"/>
      <c r="HX42" s="67"/>
      <c r="HY42" s="67"/>
      <c r="HZ42" s="67"/>
      <c r="IA42" s="67"/>
      <c r="IB42" s="67"/>
      <c r="IC42" s="67"/>
      <c r="ID42" s="67"/>
      <c r="IE42" s="67"/>
      <c r="IF42" s="67"/>
      <c r="IG42" s="67"/>
      <c r="IH42" s="67"/>
      <c r="II42" s="67"/>
      <c r="IJ42" s="67"/>
      <c r="IK42" s="67"/>
      <c r="IL42" s="67"/>
      <c r="IM42" s="67"/>
      <c r="IN42" s="67"/>
      <c r="IO42" s="67"/>
      <c r="IP42" s="67"/>
      <c r="IQ42" s="67"/>
      <c r="IR42" s="67"/>
      <c r="IS42" s="67"/>
      <c r="IT42" s="67"/>
      <c r="IU42" s="67"/>
      <c r="IV42" s="67"/>
    </row>
    <row r="43" spans="1:256" ht="12.75">
      <c r="A43" s="59"/>
      <c r="B43" s="60"/>
      <c r="C43" s="60"/>
      <c r="D43" s="111" t="s">
        <v>110</v>
      </c>
      <c r="E43" s="112"/>
      <c r="F43" s="112"/>
      <c r="G43" s="112"/>
      <c r="H43" s="61">
        <f>SUM(H44:H68)</f>
        <v>0</v>
      </c>
      <c r="I43" s="61">
        <f>SUM(I44:I68)</f>
        <v>0</v>
      </c>
      <c r="J43" s="61">
        <f>H43+I43</f>
        <v>0</v>
      </c>
      <c r="K43" s="62"/>
      <c r="L43" s="61">
        <f>SUM(L44:L68)</f>
        <v>142.02839999999998</v>
      </c>
      <c r="M43" s="62"/>
      <c r="Y43" s="3"/>
      <c r="AI43" s="10">
        <f>SUM(Z44:Z68)</f>
        <v>0</v>
      </c>
      <c r="AJ43" s="10">
        <f>SUM(AA44:AA68)</f>
        <v>0</v>
      </c>
      <c r="AK43" s="10">
        <f>SUM(AB44:AB68)</f>
        <v>0</v>
      </c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  <c r="GQ43" s="67"/>
      <c r="GR43" s="67"/>
      <c r="GS43" s="67"/>
      <c r="GT43" s="67"/>
      <c r="GU43" s="67"/>
      <c r="GV43" s="67"/>
      <c r="GW43" s="67"/>
      <c r="GX43" s="67"/>
      <c r="GY43" s="67"/>
      <c r="GZ43" s="67"/>
      <c r="HA43" s="67"/>
      <c r="HB43" s="67"/>
      <c r="HC43" s="67"/>
      <c r="HD43" s="67"/>
      <c r="HE43" s="67"/>
      <c r="HF43" s="67"/>
      <c r="HG43" s="67"/>
      <c r="HH43" s="67"/>
      <c r="HI43" s="67"/>
      <c r="HJ43" s="67"/>
      <c r="HK43" s="67"/>
      <c r="HL43" s="67"/>
      <c r="HM43" s="67"/>
      <c r="HN43" s="67"/>
      <c r="HO43" s="67"/>
      <c r="HP43" s="67"/>
      <c r="HQ43" s="67"/>
      <c r="HR43" s="67"/>
      <c r="HS43" s="67"/>
      <c r="HT43" s="67"/>
      <c r="HU43" s="67"/>
      <c r="HV43" s="67"/>
      <c r="HW43" s="67"/>
      <c r="HX43" s="67"/>
      <c r="HY43" s="67"/>
      <c r="HZ43" s="67"/>
      <c r="IA43" s="67"/>
      <c r="IB43" s="67"/>
      <c r="IC43" s="67"/>
      <c r="ID43" s="67"/>
      <c r="IE43" s="67"/>
      <c r="IF43" s="67"/>
      <c r="IG43" s="67"/>
      <c r="IH43" s="67"/>
      <c r="II43" s="67"/>
      <c r="IJ43" s="67"/>
      <c r="IK43" s="67"/>
      <c r="IL43" s="67"/>
      <c r="IM43" s="67"/>
      <c r="IN43" s="67"/>
      <c r="IO43" s="67"/>
      <c r="IP43" s="67"/>
      <c r="IQ43" s="67"/>
      <c r="IR43" s="67"/>
      <c r="IS43" s="67"/>
      <c r="IT43" s="67"/>
      <c r="IU43" s="67"/>
      <c r="IV43" s="67"/>
    </row>
    <row r="44" spans="1:256" ht="12.75">
      <c r="A44" s="63" t="s">
        <v>111</v>
      </c>
      <c r="B44" s="63"/>
      <c r="C44" s="63" t="s">
        <v>112</v>
      </c>
      <c r="D44" s="63" t="s">
        <v>239</v>
      </c>
      <c r="E44" s="63" t="s">
        <v>113</v>
      </c>
      <c r="F44" s="26">
        <v>1112.4</v>
      </c>
      <c r="G44" s="79"/>
      <c r="H44" s="26">
        <f aca="true" t="shared" si="20" ref="H44:H68">F44*AE44</f>
        <v>0</v>
      </c>
      <c r="I44" s="26">
        <f aca="true" t="shared" si="21" ref="I44:I68">J44-H44</f>
        <v>0</v>
      </c>
      <c r="J44" s="26">
        <f aca="true" t="shared" si="22" ref="J44:J68">F44*G44</f>
        <v>0</v>
      </c>
      <c r="K44" s="26">
        <v>0.001</v>
      </c>
      <c r="L44" s="26">
        <f aca="true" t="shared" si="23" ref="L44:L68">F44*K44</f>
        <v>1.1124</v>
      </c>
      <c r="M44" s="64" t="s">
        <v>59</v>
      </c>
      <c r="P44" s="8">
        <f aca="true" t="shared" si="24" ref="P44:P68">IF(AG44="5",J44,0)</f>
        <v>0</v>
      </c>
      <c r="R44" s="8">
        <f aca="true" t="shared" si="25" ref="R44:R68">IF(AG44="1",H44,0)</f>
        <v>0</v>
      </c>
      <c r="S44" s="8">
        <f aca="true" t="shared" si="26" ref="S44:S68">IF(AG44="1",I44,0)</f>
        <v>0</v>
      </c>
      <c r="T44" s="8">
        <f aca="true" t="shared" si="27" ref="T44:T68">IF(AG44="7",H44,0)</f>
        <v>0</v>
      </c>
      <c r="U44" s="8">
        <f aca="true" t="shared" si="28" ref="U44:U68">IF(AG44="7",I44,0)</f>
        <v>0</v>
      </c>
      <c r="V44" s="8">
        <f aca="true" t="shared" si="29" ref="V44:V68">IF(AG44="2",H44,0)</f>
        <v>0</v>
      </c>
      <c r="W44" s="8">
        <f aca="true" t="shared" si="30" ref="W44:W68">IF(AG44="2",I44,0)</f>
        <v>0</v>
      </c>
      <c r="X44" s="8">
        <f aca="true" t="shared" si="31" ref="X44:X68">IF(AG44="0",J44,0)</f>
        <v>0</v>
      </c>
      <c r="Y44" s="3"/>
      <c r="Z44" s="2">
        <f aca="true" t="shared" si="32" ref="Z44:Z68">IF(AD44=0,J44,0)</f>
        <v>0</v>
      </c>
      <c r="AA44" s="2">
        <f aca="true" t="shared" si="33" ref="AA44:AA68">IF(AD44=15,J44,0)</f>
        <v>0</v>
      </c>
      <c r="AB44" s="2">
        <f aca="true" t="shared" si="34" ref="AB44:AB68">IF(AD44=21,J44,0)</f>
        <v>0</v>
      </c>
      <c r="AD44" s="8">
        <v>21</v>
      </c>
      <c r="AE44" s="8">
        <f aca="true" t="shared" si="35" ref="AE44:AE68">G44*1</f>
        <v>0</v>
      </c>
      <c r="AF44" s="8">
        <f aca="true" t="shared" si="36" ref="AF44:AF68">G44*(1-1)</f>
        <v>0</v>
      </c>
      <c r="AG44" s="5" t="s">
        <v>114</v>
      </c>
      <c r="AM44" s="8">
        <f aca="true" t="shared" si="37" ref="AM44:AM68">F44*AE44</f>
        <v>0</v>
      </c>
      <c r="AN44" s="8">
        <f aca="true" t="shared" si="38" ref="AN44:AN68">F44*AF44</f>
        <v>0</v>
      </c>
      <c r="AO44" s="9" t="s">
        <v>115</v>
      </c>
      <c r="AP44" s="9" t="s">
        <v>116</v>
      </c>
      <c r="AQ44" s="3" t="s">
        <v>54</v>
      </c>
      <c r="AS44" s="8">
        <f aca="true" t="shared" si="39" ref="AS44:AS68">AM44+AN44</f>
        <v>0</v>
      </c>
      <c r="AT44" s="8">
        <f aca="true" t="shared" si="40" ref="AT44:AT68">G44/(100-AU44)*100</f>
        <v>0</v>
      </c>
      <c r="AU44" s="8">
        <v>0</v>
      </c>
      <c r="AV44" s="8">
        <f aca="true" t="shared" si="41" ref="AV44:AV68">L44</f>
        <v>1.1124</v>
      </c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  <c r="GQ44" s="67"/>
      <c r="GR44" s="67"/>
      <c r="GS44" s="67"/>
      <c r="GT44" s="67"/>
      <c r="GU44" s="67"/>
      <c r="GV44" s="67"/>
      <c r="GW44" s="67"/>
      <c r="GX44" s="67"/>
      <c r="GY44" s="67"/>
      <c r="GZ44" s="67"/>
      <c r="HA44" s="67"/>
      <c r="HB44" s="67"/>
      <c r="HC44" s="67"/>
      <c r="HD44" s="67"/>
      <c r="HE44" s="67"/>
      <c r="HF44" s="67"/>
      <c r="HG44" s="67"/>
      <c r="HH44" s="67"/>
      <c r="HI44" s="67"/>
      <c r="HJ44" s="67"/>
      <c r="HK44" s="67"/>
      <c r="HL44" s="67"/>
      <c r="HM44" s="67"/>
      <c r="HN44" s="67"/>
      <c r="HO44" s="67"/>
      <c r="HP44" s="67"/>
      <c r="HQ44" s="67"/>
      <c r="HR44" s="67"/>
      <c r="HS44" s="67"/>
      <c r="HT44" s="67"/>
      <c r="HU44" s="67"/>
      <c r="HV44" s="67"/>
      <c r="HW44" s="67"/>
      <c r="HX44" s="67"/>
      <c r="HY44" s="67"/>
      <c r="HZ44" s="67"/>
      <c r="IA44" s="67"/>
      <c r="IB44" s="67"/>
      <c r="IC44" s="67"/>
      <c r="ID44" s="67"/>
      <c r="IE44" s="67"/>
      <c r="IF44" s="67"/>
      <c r="IG44" s="67"/>
      <c r="IH44" s="67"/>
      <c r="II44" s="67"/>
      <c r="IJ44" s="67"/>
      <c r="IK44" s="67"/>
      <c r="IL44" s="67"/>
      <c r="IM44" s="67"/>
      <c r="IN44" s="67"/>
      <c r="IO44" s="67"/>
      <c r="IP44" s="67"/>
      <c r="IQ44" s="67"/>
      <c r="IR44" s="67"/>
      <c r="IS44" s="67"/>
      <c r="IT44" s="67"/>
      <c r="IU44" s="67"/>
      <c r="IV44" s="67"/>
    </row>
    <row r="45" spans="1:256" ht="12.75">
      <c r="A45" s="63" t="s">
        <v>117</v>
      </c>
      <c r="B45" s="63"/>
      <c r="C45" s="63" t="s">
        <v>118</v>
      </c>
      <c r="D45" s="63" t="s">
        <v>119</v>
      </c>
      <c r="E45" s="63" t="s">
        <v>63</v>
      </c>
      <c r="F45" s="26">
        <v>80</v>
      </c>
      <c r="G45" s="79"/>
      <c r="H45" s="26">
        <f t="shared" si="20"/>
        <v>0</v>
      </c>
      <c r="I45" s="26">
        <f t="shared" si="21"/>
        <v>0</v>
      </c>
      <c r="J45" s="26">
        <f t="shared" si="22"/>
        <v>0</v>
      </c>
      <c r="K45" s="26">
        <v>0.01</v>
      </c>
      <c r="L45" s="26">
        <f t="shared" si="23"/>
        <v>0.8</v>
      </c>
      <c r="M45" s="64" t="s">
        <v>59</v>
      </c>
      <c r="P45" s="8">
        <f t="shared" si="24"/>
        <v>0</v>
      </c>
      <c r="R45" s="8">
        <f t="shared" si="25"/>
        <v>0</v>
      </c>
      <c r="S45" s="8">
        <f t="shared" si="26"/>
        <v>0</v>
      </c>
      <c r="T45" s="8">
        <f t="shared" si="27"/>
        <v>0</v>
      </c>
      <c r="U45" s="8">
        <f t="shared" si="28"/>
        <v>0</v>
      </c>
      <c r="V45" s="8">
        <f t="shared" si="29"/>
        <v>0</v>
      </c>
      <c r="W45" s="8">
        <f t="shared" si="30"/>
        <v>0</v>
      </c>
      <c r="X45" s="8">
        <f t="shared" si="31"/>
        <v>0</v>
      </c>
      <c r="Y45" s="3"/>
      <c r="Z45" s="2">
        <f t="shared" si="32"/>
        <v>0</v>
      </c>
      <c r="AA45" s="2">
        <f t="shared" si="33"/>
        <v>0</v>
      </c>
      <c r="AB45" s="2">
        <f t="shared" si="34"/>
        <v>0</v>
      </c>
      <c r="AD45" s="8">
        <v>21</v>
      </c>
      <c r="AE45" s="8">
        <f t="shared" si="35"/>
        <v>0</v>
      </c>
      <c r="AF45" s="8">
        <f t="shared" si="36"/>
        <v>0</v>
      </c>
      <c r="AG45" s="5" t="s">
        <v>114</v>
      </c>
      <c r="AM45" s="8">
        <f t="shared" si="37"/>
        <v>0</v>
      </c>
      <c r="AN45" s="8">
        <f t="shared" si="38"/>
        <v>0</v>
      </c>
      <c r="AO45" s="9" t="s">
        <v>115</v>
      </c>
      <c r="AP45" s="9" t="s">
        <v>116</v>
      </c>
      <c r="AQ45" s="3" t="s">
        <v>54</v>
      </c>
      <c r="AS45" s="8">
        <f t="shared" si="39"/>
        <v>0</v>
      </c>
      <c r="AT45" s="8">
        <f t="shared" si="40"/>
        <v>0</v>
      </c>
      <c r="AU45" s="8">
        <v>0</v>
      </c>
      <c r="AV45" s="8">
        <f t="shared" si="41"/>
        <v>0.8</v>
      </c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  <c r="GQ45" s="67"/>
      <c r="GR45" s="67"/>
      <c r="GS45" s="67"/>
      <c r="GT45" s="67"/>
      <c r="GU45" s="67"/>
      <c r="GV45" s="67"/>
      <c r="GW45" s="67"/>
      <c r="GX45" s="67"/>
      <c r="GY45" s="67"/>
      <c r="GZ45" s="67"/>
      <c r="HA45" s="67"/>
      <c r="HB45" s="67"/>
      <c r="HC45" s="67"/>
      <c r="HD45" s="67"/>
      <c r="HE45" s="67"/>
      <c r="HF45" s="67"/>
      <c r="HG45" s="67"/>
      <c r="HH45" s="67"/>
      <c r="HI45" s="67"/>
      <c r="HJ45" s="67"/>
      <c r="HK45" s="67"/>
      <c r="HL45" s="67"/>
      <c r="HM45" s="67"/>
      <c r="HN45" s="67"/>
      <c r="HO45" s="67"/>
      <c r="HP45" s="67"/>
      <c r="HQ45" s="67"/>
      <c r="HR45" s="67"/>
      <c r="HS45" s="67"/>
      <c r="HT45" s="67"/>
      <c r="HU45" s="67"/>
      <c r="HV45" s="67"/>
      <c r="HW45" s="67"/>
      <c r="HX45" s="67"/>
      <c r="HY45" s="67"/>
      <c r="HZ45" s="67"/>
      <c r="IA45" s="67"/>
      <c r="IB45" s="67"/>
      <c r="IC45" s="67"/>
      <c r="ID45" s="67"/>
      <c r="IE45" s="67"/>
      <c r="IF45" s="67"/>
      <c r="IG45" s="67"/>
      <c r="IH45" s="67"/>
      <c r="II45" s="67"/>
      <c r="IJ45" s="67"/>
      <c r="IK45" s="67"/>
      <c r="IL45" s="67"/>
      <c r="IM45" s="67"/>
      <c r="IN45" s="67"/>
      <c r="IO45" s="67"/>
      <c r="IP45" s="67"/>
      <c r="IQ45" s="67"/>
      <c r="IR45" s="67"/>
      <c r="IS45" s="67"/>
      <c r="IT45" s="67"/>
      <c r="IU45" s="67"/>
      <c r="IV45" s="67"/>
    </row>
    <row r="46" spans="1:256" ht="12.75">
      <c r="A46" s="63" t="s">
        <v>120</v>
      </c>
      <c r="B46" s="63"/>
      <c r="C46" s="63" t="s">
        <v>121</v>
      </c>
      <c r="D46" s="63" t="s">
        <v>122</v>
      </c>
      <c r="E46" s="63" t="s">
        <v>63</v>
      </c>
      <c r="F46" s="26">
        <v>114</v>
      </c>
      <c r="G46" s="79"/>
      <c r="H46" s="26">
        <f t="shared" si="20"/>
        <v>0</v>
      </c>
      <c r="I46" s="26">
        <f t="shared" si="21"/>
        <v>0</v>
      </c>
      <c r="J46" s="26">
        <f t="shared" si="22"/>
        <v>0</v>
      </c>
      <c r="K46" s="26">
        <v>0.01</v>
      </c>
      <c r="L46" s="26">
        <f t="shared" si="23"/>
        <v>1.1400000000000001</v>
      </c>
      <c r="M46" s="64" t="s">
        <v>59</v>
      </c>
      <c r="P46" s="8">
        <f t="shared" si="24"/>
        <v>0</v>
      </c>
      <c r="R46" s="8">
        <f t="shared" si="25"/>
        <v>0</v>
      </c>
      <c r="S46" s="8">
        <f t="shared" si="26"/>
        <v>0</v>
      </c>
      <c r="T46" s="8">
        <f t="shared" si="27"/>
        <v>0</v>
      </c>
      <c r="U46" s="8">
        <f t="shared" si="28"/>
        <v>0</v>
      </c>
      <c r="V46" s="8">
        <f t="shared" si="29"/>
        <v>0</v>
      </c>
      <c r="W46" s="8">
        <f t="shared" si="30"/>
        <v>0</v>
      </c>
      <c r="X46" s="8">
        <f t="shared" si="31"/>
        <v>0</v>
      </c>
      <c r="Y46" s="3"/>
      <c r="Z46" s="2">
        <f t="shared" si="32"/>
        <v>0</v>
      </c>
      <c r="AA46" s="2">
        <f t="shared" si="33"/>
        <v>0</v>
      </c>
      <c r="AB46" s="2">
        <f t="shared" si="34"/>
        <v>0</v>
      </c>
      <c r="AD46" s="8">
        <v>21</v>
      </c>
      <c r="AE46" s="8">
        <f t="shared" si="35"/>
        <v>0</v>
      </c>
      <c r="AF46" s="8">
        <f t="shared" si="36"/>
        <v>0</v>
      </c>
      <c r="AG46" s="5" t="s">
        <v>114</v>
      </c>
      <c r="AM46" s="8">
        <f t="shared" si="37"/>
        <v>0</v>
      </c>
      <c r="AN46" s="8">
        <f t="shared" si="38"/>
        <v>0</v>
      </c>
      <c r="AO46" s="9" t="s">
        <v>115</v>
      </c>
      <c r="AP46" s="9" t="s">
        <v>116</v>
      </c>
      <c r="AQ46" s="3" t="s">
        <v>54</v>
      </c>
      <c r="AS46" s="8">
        <f t="shared" si="39"/>
        <v>0</v>
      </c>
      <c r="AT46" s="8">
        <f t="shared" si="40"/>
        <v>0</v>
      </c>
      <c r="AU46" s="8">
        <v>0</v>
      </c>
      <c r="AV46" s="8">
        <f t="shared" si="41"/>
        <v>1.1400000000000001</v>
      </c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  <c r="GQ46" s="67"/>
      <c r="GR46" s="67"/>
      <c r="GS46" s="67"/>
      <c r="GT46" s="67"/>
      <c r="GU46" s="67"/>
      <c r="GV46" s="67"/>
      <c r="GW46" s="67"/>
      <c r="GX46" s="67"/>
      <c r="GY46" s="67"/>
      <c r="GZ46" s="67"/>
      <c r="HA46" s="67"/>
      <c r="HB46" s="67"/>
      <c r="HC46" s="67"/>
      <c r="HD46" s="67"/>
      <c r="HE46" s="67"/>
      <c r="HF46" s="67"/>
      <c r="HG46" s="67"/>
      <c r="HH46" s="67"/>
      <c r="HI46" s="67"/>
      <c r="HJ46" s="67"/>
      <c r="HK46" s="67"/>
      <c r="HL46" s="67"/>
      <c r="HM46" s="67"/>
      <c r="HN46" s="67"/>
      <c r="HO46" s="67"/>
      <c r="HP46" s="67"/>
      <c r="HQ46" s="67"/>
      <c r="HR46" s="67"/>
      <c r="HS46" s="67"/>
      <c r="HT46" s="67"/>
      <c r="HU46" s="67"/>
      <c r="HV46" s="67"/>
      <c r="HW46" s="67"/>
      <c r="HX46" s="67"/>
      <c r="HY46" s="67"/>
      <c r="HZ46" s="67"/>
      <c r="IA46" s="67"/>
      <c r="IB46" s="67"/>
      <c r="IC46" s="67"/>
      <c r="ID46" s="67"/>
      <c r="IE46" s="67"/>
      <c r="IF46" s="67"/>
      <c r="IG46" s="67"/>
      <c r="IH46" s="67"/>
      <c r="II46" s="67"/>
      <c r="IJ46" s="67"/>
      <c r="IK46" s="67"/>
      <c r="IL46" s="67"/>
      <c r="IM46" s="67"/>
      <c r="IN46" s="67"/>
      <c r="IO46" s="67"/>
      <c r="IP46" s="67"/>
      <c r="IQ46" s="67"/>
      <c r="IR46" s="67"/>
      <c r="IS46" s="67"/>
      <c r="IT46" s="67"/>
      <c r="IU46" s="67"/>
      <c r="IV46" s="67"/>
    </row>
    <row r="47" spans="1:256" ht="12.75">
      <c r="A47" s="63" t="s">
        <v>123</v>
      </c>
      <c r="B47" s="63"/>
      <c r="C47" s="63" t="s">
        <v>124</v>
      </c>
      <c r="D47" s="63" t="s">
        <v>125</v>
      </c>
      <c r="E47" s="63" t="s">
        <v>63</v>
      </c>
      <c r="F47" s="26">
        <v>81</v>
      </c>
      <c r="G47" s="79"/>
      <c r="H47" s="26">
        <f t="shared" si="20"/>
        <v>0</v>
      </c>
      <c r="I47" s="26">
        <f t="shared" si="21"/>
        <v>0</v>
      </c>
      <c r="J47" s="26">
        <f t="shared" si="22"/>
        <v>0</v>
      </c>
      <c r="K47" s="26">
        <v>0.01</v>
      </c>
      <c r="L47" s="26">
        <f t="shared" si="23"/>
        <v>0.81</v>
      </c>
      <c r="M47" s="64" t="s">
        <v>59</v>
      </c>
      <c r="P47" s="8">
        <f t="shared" si="24"/>
        <v>0</v>
      </c>
      <c r="R47" s="8">
        <f t="shared" si="25"/>
        <v>0</v>
      </c>
      <c r="S47" s="8">
        <f t="shared" si="26"/>
        <v>0</v>
      </c>
      <c r="T47" s="8">
        <f t="shared" si="27"/>
        <v>0</v>
      </c>
      <c r="U47" s="8">
        <f t="shared" si="28"/>
        <v>0</v>
      </c>
      <c r="V47" s="8">
        <f t="shared" si="29"/>
        <v>0</v>
      </c>
      <c r="W47" s="8">
        <f t="shared" si="30"/>
        <v>0</v>
      </c>
      <c r="X47" s="8">
        <f t="shared" si="31"/>
        <v>0</v>
      </c>
      <c r="Y47" s="3"/>
      <c r="Z47" s="2">
        <f t="shared" si="32"/>
        <v>0</v>
      </c>
      <c r="AA47" s="2">
        <f t="shared" si="33"/>
        <v>0</v>
      </c>
      <c r="AB47" s="2">
        <f t="shared" si="34"/>
        <v>0</v>
      </c>
      <c r="AD47" s="8">
        <v>21</v>
      </c>
      <c r="AE47" s="8">
        <f t="shared" si="35"/>
        <v>0</v>
      </c>
      <c r="AF47" s="8">
        <f t="shared" si="36"/>
        <v>0</v>
      </c>
      <c r="AG47" s="5" t="s">
        <v>114</v>
      </c>
      <c r="AM47" s="8">
        <f t="shared" si="37"/>
        <v>0</v>
      </c>
      <c r="AN47" s="8">
        <f t="shared" si="38"/>
        <v>0</v>
      </c>
      <c r="AO47" s="9" t="s">
        <v>115</v>
      </c>
      <c r="AP47" s="9" t="s">
        <v>116</v>
      </c>
      <c r="AQ47" s="3" t="s">
        <v>54</v>
      </c>
      <c r="AS47" s="8">
        <f t="shared" si="39"/>
        <v>0</v>
      </c>
      <c r="AT47" s="8">
        <f t="shared" si="40"/>
        <v>0</v>
      </c>
      <c r="AU47" s="8">
        <v>0</v>
      </c>
      <c r="AV47" s="8">
        <f t="shared" si="41"/>
        <v>0.81</v>
      </c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  <c r="HZ47" s="67"/>
      <c r="IA47" s="67"/>
      <c r="IB47" s="67"/>
      <c r="IC47" s="67"/>
      <c r="ID47" s="67"/>
      <c r="IE47" s="67"/>
      <c r="IF47" s="67"/>
      <c r="IG47" s="67"/>
      <c r="IH47" s="67"/>
      <c r="II47" s="67"/>
      <c r="IJ47" s="67"/>
      <c r="IK47" s="67"/>
      <c r="IL47" s="67"/>
      <c r="IM47" s="67"/>
      <c r="IN47" s="67"/>
      <c r="IO47" s="67"/>
      <c r="IP47" s="67"/>
      <c r="IQ47" s="67"/>
      <c r="IR47" s="67"/>
      <c r="IS47" s="67"/>
      <c r="IT47" s="67"/>
      <c r="IU47" s="67"/>
      <c r="IV47" s="67"/>
    </row>
    <row r="48" spans="1:256" ht="12.75">
      <c r="A48" s="63" t="s">
        <v>46</v>
      </c>
      <c r="B48" s="63"/>
      <c r="C48" s="63" t="s">
        <v>126</v>
      </c>
      <c r="D48" s="63" t="s">
        <v>127</v>
      </c>
      <c r="E48" s="63" t="s">
        <v>63</v>
      </c>
      <c r="F48" s="26">
        <v>145</v>
      </c>
      <c r="G48" s="79"/>
      <c r="H48" s="26">
        <f t="shared" si="20"/>
        <v>0</v>
      </c>
      <c r="I48" s="26">
        <f t="shared" si="21"/>
        <v>0</v>
      </c>
      <c r="J48" s="26">
        <f t="shared" si="22"/>
        <v>0</v>
      </c>
      <c r="K48" s="26">
        <v>0.015</v>
      </c>
      <c r="L48" s="26">
        <f t="shared" si="23"/>
        <v>2.175</v>
      </c>
      <c r="M48" s="64" t="s">
        <v>59</v>
      </c>
      <c r="P48" s="8">
        <f t="shared" si="24"/>
        <v>0</v>
      </c>
      <c r="R48" s="8">
        <f t="shared" si="25"/>
        <v>0</v>
      </c>
      <c r="S48" s="8">
        <f t="shared" si="26"/>
        <v>0</v>
      </c>
      <c r="T48" s="8">
        <f t="shared" si="27"/>
        <v>0</v>
      </c>
      <c r="U48" s="8">
        <f t="shared" si="28"/>
        <v>0</v>
      </c>
      <c r="V48" s="8">
        <f t="shared" si="29"/>
        <v>0</v>
      </c>
      <c r="W48" s="8">
        <f t="shared" si="30"/>
        <v>0</v>
      </c>
      <c r="X48" s="8">
        <f t="shared" si="31"/>
        <v>0</v>
      </c>
      <c r="Y48" s="3"/>
      <c r="Z48" s="2">
        <f t="shared" si="32"/>
        <v>0</v>
      </c>
      <c r="AA48" s="2">
        <f t="shared" si="33"/>
        <v>0</v>
      </c>
      <c r="AB48" s="2">
        <f t="shared" si="34"/>
        <v>0</v>
      </c>
      <c r="AD48" s="8">
        <v>21</v>
      </c>
      <c r="AE48" s="8">
        <f t="shared" si="35"/>
        <v>0</v>
      </c>
      <c r="AF48" s="8">
        <f t="shared" si="36"/>
        <v>0</v>
      </c>
      <c r="AG48" s="5" t="s">
        <v>114</v>
      </c>
      <c r="AM48" s="8">
        <f t="shared" si="37"/>
        <v>0</v>
      </c>
      <c r="AN48" s="8">
        <f t="shared" si="38"/>
        <v>0</v>
      </c>
      <c r="AO48" s="9" t="s">
        <v>115</v>
      </c>
      <c r="AP48" s="9" t="s">
        <v>116</v>
      </c>
      <c r="AQ48" s="3" t="s">
        <v>54</v>
      </c>
      <c r="AS48" s="8">
        <f t="shared" si="39"/>
        <v>0</v>
      </c>
      <c r="AT48" s="8">
        <f t="shared" si="40"/>
        <v>0</v>
      </c>
      <c r="AU48" s="8">
        <v>0</v>
      </c>
      <c r="AV48" s="8">
        <f t="shared" si="41"/>
        <v>2.175</v>
      </c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  <c r="GQ48" s="67"/>
      <c r="GR48" s="67"/>
      <c r="GS48" s="67"/>
      <c r="GT48" s="67"/>
      <c r="GU48" s="67"/>
      <c r="GV48" s="67"/>
      <c r="GW48" s="67"/>
      <c r="GX48" s="67"/>
      <c r="GY48" s="67"/>
      <c r="GZ48" s="67"/>
      <c r="HA48" s="67"/>
      <c r="HB48" s="67"/>
      <c r="HC48" s="67"/>
      <c r="HD48" s="67"/>
      <c r="HE48" s="67"/>
      <c r="HF48" s="67"/>
      <c r="HG48" s="67"/>
      <c r="HH48" s="67"/>
      <c r="HI48" s="67"/>
      <c r="HJ48" s="67"/>
      <c r="HK48" s="67"/>
      <c r="HL48" s="67"/>
      <c r="HM48" s="67"/>
      <c r="HN48" s="67"/>
      <c r="HO48" s="67"/>
      <c r="HP48" s="67"/>
      <c r="HQ48" s="67"/>
      <c r="HR48" s="67"/>
      <c r="HS48" s="67"/>
      <c r="HT48" s="67"/>
      <c r="HU48" s="67"/>
      <c r="HV48" s="67"/>
      <c r="HW48" s="67"/>
      <c r="HX48" s="67"/>
      <c r="HY48" s="67"/>
      <c r="HZ48" s="67"/>
      <c r="IA48" s="67"/>
      <c r="IB48" s="67"/>
      <c r="IC48" s="67"/>
      <c r="ID48" s="67"/>
      <c r="IE48" s="67"/>
      <c r="IF48" s="67"/>
      <c r="IG48" s="67"/>
      <c r="IH48" s="67"/>
      <c r="II48" s="67"/>
      <c r="IJ48" s="67"/>
      <c r="IK48" s="67"/>
      <c r="IL48" s="67"/>
      <c r="IM48" s="67"/>
      <c r="IN48" s="67"/>
      <c r="IO48" s="67"/>
      <c r="IP48" s="67"/>
      <c r="IQ48" s="67"/>
      <c r="IR48" s="67"/>
      <c r="IS48" s="67"/>
      <c r="IT48" s="67"/>
      <c r="IU48" s="67"/>
      <c r="IV48" s="67"/>
    </row>
    <row r="49" spans="1:256" ht="12.75">
      <c r="A49" s="63" t="s">
        <v>128</v>
      </c>
      <c r="B49" s="63"/>
      <c r="C49" s="63" t="s">
        <v>129</v>
      </c>
      <c r="D49" s="63" t="s">
        <v>130</v>
      </c>
      <c r="E49" s="63" t="s">
        <v>63</v>
      </c>
      <c r="F49" s="26">
        <v>127</v>
      </c>
      <c r="G49" s="79"/>
      <c r="H49" s="26">
        <f t="shared" si="20"/>
        <v>0</v>
      </c>
      <c r="I49" s="26">
        <f t="shared" si="21"/>
        <v>0</v>
      </c>
      <c r="J49" s="26">
        <f t="shared" si="22"/>
        <v>0</v>
      </c>
      <c r="K49" s="26">
        <v>0.008</v>
      </c>
      <c r="L49" s="26">
        <f t="shared" si="23"/>
        <v>1.016</v>
      </c>
      <c r="M49" s="64" t="s">
        <v>59</v>
      </c>
      <c r="P49" s="8">
        <f t="shared" si="24"/>
        <v>0</v>
      </c>
      <c r="R49" s="8">
        <f t="shared" si="25"/>
        <v>0</v>
      </c>
      <c r="S49" s="8">
        <f t="shared" si="26"/>
        <v>0</v>
      </c>
      <c r="T49" s="8">
        <f t="shared" si="27"/>
        <v>0</v>
      </c>
      <c r="U49" s="8">
        <f t="shared" si="28"/>
        <v>0</v>
      </c>
      <c r="V49" s="8">
        <f t="shared" si="29"/>
        <v>0</v>
      </c>
      <c r="W49" s="8">
        <f t="shared" si="30"/>
        <v>0</v>
      </c>
      <c r="X49" s="8">
        <f t="shared" si="31"/>
        <v>0</v>
      </c>
      <c r="Y49" s="3"/>
      <c r="Z49" s="2">
        <f t="shared" si="32"/>
        <v>0</v>
      </c>
      <c r="AA49" s="2">
        <f t="shared" si="33"/>
        <v>0</v>
      </c>
      <c r="AB49" s="2">
        <f t="shared" si="34"/>
        <v>0</v>
      </c>
      <c r="AD49" s="8">
        <v>21</v>
      </c>
      <c r="AE49" s="8">
        <f t="shared" si="35"/>
        <v>0</v>
      </c>
      <c r="AF49" s="8">
        <f t="shared" si="36"/>
        <v>0</v>
      </c>
      <c r="AG49" s="5" t="s">
        <v>114</v>
      </c>
      <c r="AM49" s="8">
        <f t="shared" si="37"/>
        <v>0</v>
      </c>
      <c r="AN49" s="8">
        <f t="shared" si="38"/>
        <v>0</v>
      </c>
      <c r="AO49" s="9" t="s">
        <v>115</v>
      </c>
      <c r="AP49" s="9" t="s">
        <v>116</v>
      </c>
      <c r="AQ49" s="3" t="s">
        <v>54</v>
      </c>
      <c r="AS49" s="8">
        <f t="shared" si="39"/>
        <v>0</v>
      </c>
      <c r="AT49" s="8">
        <f t="shared" si="40"/>
        <v>0</v>
      </c>
      <c r="AU49" s="8">
        <v>0</v>
      </c>
      <c r="AV49" s="8">
        <f t="shared" si="41"/>
        <v>1.016</v>
      </c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  <c r="GQ49" s="67"/>
      <c r="GR49" s="67"/>
      <c r="GS49" s="67"/>
      <c r="GT49" s="67"/>
      <c r="GU49" s="67"/>
      <c r="GV49" s="67"/>
      <c r="GW49" s="67"/>
      <c r="GX49" s="67"/>
      <c r="GY49" s="67"/>
      <c r="GZ49" s="67"/>
      <c r="HA49" s="67"/>
      <c r="HB49" s="67"/>
      <c r="HC49" s="67"/>
      <c r="HD49" s="67"/>
      <c r="HE49" s="67"/>
      <c r="HF49" s="67"/>
      <c r="HG49" s="67"/>
      <c r="HH49" s="67"/>
      <c r="HI49" s="67"/>
      <c r="HJ49" s="67"/>
      <c r="HK49" s="67"/>
      <c r="HL49" s="67"/>
      <c r="HM49" s="67"/>
      <c r="HN49" s="67"/>
      <c r="HO49" s="67"/>
      <c r="HP49" s="67"/>
      <c r="HQ49" s="67"/>
      <c r="HR49" s="67"/>
      <c r="HS49" s="67"/>
      <c r="HT49" s="67"/>
      <c r="HU49" s="67"/>
      <c r="HV49" s="67"/>
      <c r="HW49" s="67"/>
      <c r="HX49" s="67"/>
      <c r="HY49" s="67"/>
      <c r="HZ49" s="67"/>
      <c r="IA49" s="67"/>
      <c r="IB49" s="67"/>
      <c r="IC49" s="67"/>
      <c r="ID49" s="67"/>
      <c r="IE49" s="67"/>
      <c r="IF49" s="67"/>
      <c r="IG49" s="67"/>
      <c r="IH49" s="67"/>
      <c r="II49" s="67"/>
      <c r="IJ49" s="67"/>
      <c r="IK49" s="67"/>
      <c r="IL49" s="67"/>
      <c r="IM49" s="67"/>
      <c r="IN49" s="67"/>
      <c r="IO49" s="67"/>
      <c r="IP49" s="67"/>
      <c r="IQ49" s="67"/>
      <c r="IR49" s="67"/>
      <c r="IS49" s="67"/>
      <c r="IT49" s="67"/>
      <c r="IU49" s="67"/>
      <c r="IV49" s="67"/>
    </row>
    <row r="50" spans="1:256" ht="12.75">
      <c r="A50" s="63" t="s">
        <v>131</v>
      </c>
      <c r="B50" s="63"/>
      <c r="C50" s="63" t="s">
        <v>132</v>
      </c>
      <c r="D50" s="63" t="s">
        <v>133</v>
      </c>
      <c r="E50" s="63" t="s">
        <v>63</v>
      </c>
      <c r="F50" s="26">
        <v>124</v>
      </c>
      <c r="G50" s="79"/>
      <c r="H50" s="26">
        <f t="shared" si="20"/>
        <v>0</v>
      </c>
      <c r="I50" s="26">
        <f t="shared" si="21"/>
        <v>0</v>
      </c>
      <c r="J50" s="26">
        <f t="shared" si="22"/>
        <v>0</v>
      </c>
      <c r="K50" s="26">
        <v>0.001</v>
      </c>
      <c r="L50" s="26">
        <f t="shared" si="23"/>
        <v>0.124</v>
      </c>
      <c r="M50" s="64"/>
      <c r="P50" s="8">
        <f t="shared" si="24"/>
        <v>0</v>
      </c>
      <c r="R50" s="8">
        <f t="shared" si="25"/>
        <v>0</v>
      </c>
      <c r="S50" s="8">
        <f t="shared" si="26"/>
        <v>0</v>
      </c>
      <c r="T50" s="8">
        <f t="shared" si="27"/>
        <v>0</v>
      </c>
      <c r="U50" s="8">
        <f t="shared" si="28"/>
        <v>0</v>
      </c>
      <c r="V50" s="8">
        <f t="shared" si="29"/>
        <v>0</v>
      </c>
      <c r="W50" s="8">
        <f t="shared" si="30"/>
        <v>0</v>
      </c>
      <c r="X50" s="8">
        <f t="shared" si="31"/>
        <v>0</v>
      </c>
      <c r="Y50" s="3"/>
      <c r="Z50" s="2">
        <f t="shared" si="32"/>
        <v>0</v>
      </c>
      <c r="AA50" s="2">
        <f t="shared" si="33"/>
        <v>0</v>
      </c>
      <c r="AB50" s="2">
        <f t="shared" si="34"/>
        <v>0</v>
      </c>
      <c r="AD50" s="8">
        <v>21</v>
      </c>
      <c r="AE50" s="8">
        <f t="shared" si="35"/>
        <v>0</v>
      </c>
      <c r="AF50" s="8">
        <f t="shared" si="36"/>
        <v>0</v>
      </c>
      <c r="AG50" s="5" t="s">
        <v>114</v>
      </c>
      <c r="AM50" s="8">
        <f t="shared" si="37"/>
        <v>0</v>
      </c>
      <c r="AN50" s="8">
        <f t="shared" si="38"/>
        <v>0</v>
      </c>
      <c r="AO50" s="9" t="s">
        <v>115</v>
      </c>
      <c r="AP50" s="9" t="s">
        <v>116</v>
      </c>
      <c r="AQ50" s="3" t="s">
        <v>54</v>
      </c>
      <c r="AS50" s="8">
        <f t="shared" si="39"/>
        <v>0</v>
      </c>
      <c r="AT50" s="8">
        <f t="shared" si="40"/>
        <v>0</v>
      </c>
      <c r="AU50" s="8">
        <v>0</v>
      </c>
      <c r="AV50" s="8">
        <f t="shared" si="41"/>
        <v>0.124</v>
      </c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  <c r="GQ50" s="67"/>
      <c r="GR50" s="67"/>
      <c r="GS50" s="67"/>
      <c r="GT50" s="67"/>
      <c r="GU50" s="67"/>
      <c r="GV50" s="67"/>
      <c r="GW50" s="67"/>
      <c r="GX50" s="67"/>
      <c r="GY50" s="67"/>
      <c r="GZ50" s="67"/>
      <c r="HA50" s="67"/>
      <c r="HB50" s="67"/>
      <c r="HC50" s="67"/>
      <c r="HD50" s="67"/>
      <c r="HE50" s="67"/>
      <c r="HF50" s="67"/>
      <c r="HG50" s="67"/>
      <c r="HH50" s="67"/>
      <c r="HI50" s="67"/>
      <c r="HJ50" s="67"/>
      <c r="HK50" s="67"/>
      <c r="HL50" s="67"/>
      <c r="HM50" s="67"/>
      <c r="HN50" s="67"/>
      <c r="HO50" s="67"/>
      <c r="HP50" s="67"/>
      <c r="HQ50" s="67"/>
      <c r="HR50" s="67"/>
      <c r="HS50" s="67"/>
      <c r="HT50" s="67"/>
      <c r="HU50" s="67"/>
      <c r="HV50" s="67"/>
      <c r="HW50" s="67"/>
      <c r="HX50" s="67"/>
      <c r="HY50" s="67"/>
      <c r="HZ50" s="67"/>
      <c r="IA50" s="67"/>
      <c r="IB50" s="67"/>
      <c r="IC50" s="67"/>
      <c r="ID50" s="67"/>
      <c r="IE50" s="67"/>
      <c r="IF50" s="67"/>
      <c r="IG50" s="67"/>
      <c r="IH50" s="67"/>
      <c r="II50" s="67"/>
      <c r="IJ50" s="67"/>
      <c r="IK50" s="67"/>
      <c r="IL50" s="67"/>
      <c r="IM50" s="67"/>
      <c r="IN50" s="67"/>
      <c r="IO50" s="67"/>
      <c r="IP50" s="67"/>
      <c r="IQ50" s="67"/>
      <c r="IR50" s="67"/>
      <c r="IS50" s="67"/>
      <c r="IT50" s="67"/>
      <c r="IU50" s="67"/>
      <c r="IV50" s="67"/>
    </row>
    <row r="51" spans="1:256" ht="12.75">
      <c r="A51" s="63" t="s">
        <v>134</v>
      </c>
      <c r="B51" s="63"/>
      <c r="C51" s="63" t="s">
        <v>135</v>
      </c>
      <c r="D51" s="63" t="s">
        <v>136</v>
      </c>
      <c r="E51" s="63" t="s">
        <v>63</v>
      </c>
      <c r="F51" s="26">
        <v>121</v>
      </c>
      <c r="G51" s="79"/>
      <c r="H51" s="26">
        <f t="shared" si="20"/>
        <v>0</v>
      </c>
      <c r="I51" s="26">
        <f t="shared" si="21"/>
        <v>0</v>
      </c>
      <c r="J51" s="26">
        <f t="shared" si="22"/>
        <v>0</v>
      </c>
      <c r="K51" s="26">
        <v>0.01</v>
      </c>
      <c r="L51" s="26">
        <f t="shared" si="23"/>
        <v>1.21</v>
      </c>
      <c r="M51" s="64" t="s">
        <v>59</v>
      </c>
      <c r="P51" s="8">
        <f t="shared" si="24"/>
        <v>0</v>
      </c>
      <c r="R51" s="8">
        <f t="shared" si="25"/>
        <v>0</v>
      </c>
      <c r="S51" s="8">
        <f t="shared" si="26"/>
        <v>0</v>
      </c>
      <c r="T51" s="8">
        <f t="shared" si="27"/>
        <v>0</v>
      </c>
      <c r="U51" s="8">
        <f t="shared" si="28"/>
        <v>0</v>
      </c>
      <c r="V51" s="8">
        <f t="shared" si="29"/>
        <v>0</v>
      </c>
      <c r="W51" s="8">
        <f t="shared" si="30"/>
        <v>0</v>
      </c>
      <c r="X51" s="8">
        <f t="shared" si="31"/>
        <v>0</v>
      </c>
      <c r="Y51" s="3"/>
      <c r="Z51" s="2">
        <f t="shared" si="32"/>
        <v>0</v>
      </c>
      <c r="AA51" s="2">
        <f t="shared" si="33"/>
        <v>0</v>
      </c>
      <c r="AB51" s="2">
        <f t="shared" si="34"/>
        <v>0</v>
      </c>
      <c r="AD51" s="8">
        <v>21</v>
      </c>
      <c r="AE51" s="8">
        <f t="shared" si="35"/>
        <v>0</v>
      </c>
      <c r="AF51" s="8">
        <f t="shared" si="36"/>
        <v>0</v>
      </c>
      <c r="AG51" s="5" t="s">
        <v>114</v>
      </c>
      <c r="AM51" s="8">
        <f t="shared" si="37"/>
        <v>0</v>
      </c>
      <c r="AN51" s="8">
        <f t="shared" si="38"/>
        <v>0</v>
      </c>
      <c r="AO51" s="9" t="s">
        <v>115</v>
      </c>
      <c r="AP51" s="9" t="s">
        <v>116</v>
      </c>
      <c r="AQ51" s="3" t="s">
        <v>54</v>
      </c>
      <c r="AS51" s="8">
        <f t="shared" si="39"/>
        <v>0</v>
      </c>
      <c r="AT51" s="8">
        <f t="shared" si="40"/>
        <v>0</v>
      </c>
      <c r="AU51" s="8">
        <v>0</v>
      </c>
      <c r="AV51" s="8">
        <f t="shared" si="41"/>
        <v>1.21</v>
      </c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67"/>
      <c r="HI51" s="67"/>
      <c r="HJ51" s="67"/>
      <c r="HK51" s="67"/>
      <c r="HL51" s="67"/>
      <c r="HM51" s="67"/>
      <c r="HN51" s="67"/>
      <c r="HO51" s="67"/>
      <c r="HP51" s="67"/>
      <c r="HQ51" s="67"/>
      <c r="HR51" s="67"/>
      <c r="HS51" s="67"/>
      <c r="HT51" s="67"/>
      <c r="HU51" s="67"/>
      <c r="HV51" s="67"/>
      <c r="HW51" s="67"/>
      <c r="HX51" s="67"/>
      <c r="HY51" s="67"/>
      <c r="HZ51" s="67"/>
      <c r="IA51" s="67"/>
      <c r="IB51" s="67"/>
      <c r="IC51" s="67"/>
      <c r="ID51" s="67"/>
      <c r="IE51" s="67"/>
      <c r="IF51" s="67"/>
      <c r="IG51" s="67"/>
      <c r="IH51" s="67"/>
      <c r="II51" s="67"/>
      <c r="IJ51" s="67"/>
      <c r="IK51" s="67"/>
      <c r="IL51" s="67"/>
      <c r="IM51" s="67"/>
      <c r="IN51" s="67"/>
      <c r="IO51" s="67"/>
      <c r="IP51" s="67"/>
      <c r="IQ51" s="67"/>
      <c r="IR51" s="67"/>
      <c r="IS51" s="67"/>
      <c r="IT51" s="67"/>
      <c r="IU51" s="67"/>
      <c r="IV51" s="67"/>
    </row>
    <row r="52" spans="1:256" ht="12.75">
      <c r="A52" s="63" t="s">
        <v>137</v>
      </c>
      <c r="B52" s="63"/>
      <c r="C52" s="63" t="s">
        <v>138</v>
      </c>
      <c r="D52" s="63" t="s">
        <v>139</v>
      </c>
      <c r="E52" s="63" t="s">
        <v>63</v>
      </c>
      <c r="F52" s="26">
        <v>68</v>
      </c>
      <c r="G52" s="79"/>
      <c r="H52" s="26">
        <f t="shared" si="20"/>
        <v>0</v>
      </c>
      <c r="I52" s="26">
        <f t="shared" si="21"/>
        <v>0</v>
      </c>
      <c r="J52" s="26">
        <f t="shared" si="22"/>
        <v>0</v>
      </c>
      <c r="K52" s="26">
        <v>0.01</v>
      </c>
      <c r="L52" s="26">
        <f t="shared" si="23"/>
        <v>0.68</v>
      </c>
      <c r="M52" s="64" t="s">
        <v>59</v>
      </c>
      <c r="P52" s="8">
        <f t="shared" si="24"/>
        <v>0</v>
      </c>
      <c r="R52" s="8">
        <f t="shared" si="25"/>
        <v>0</v>
      </c>
      <c r="S52" s="8">
        <f t="shared" si="26"/>
        <v>0</v>
      </c>
      <c r="T52" s="8">
        <f t="shared" si="27"/>
        <v>0</v>
      </c>
      <c r="U52" s="8">
        <f t="shared" si="28"/>
        <v>0</v>
      </c>
      <c r="V52" s="8">
        <f t="shared" si="29"/>
        <v>0</v>
      </c>
      <c r="W52" s="8">
        <f t="shared" si="30"/>
        <v>0</v>
      </c>
      <c r="X52" s="8">
        <f t="shared" si="31"/>
        <v>0</v>
      </c>
      <c r="Y52" s="3"/>
      <c r="Z52" s="2">
        <f t="shared" si="32"/>
        <v>0</v>
      </c>
      <c r="AA52" s="2">
        <f t="shared" si="33"/>
        <v>0</v>
      </c>
      <c r="AB52" s="2">
        <f t="shared" si="34"/>
        <v>0</v>
      </c>
      <c r="AD52" s="8">
        <v>21</v>
      </c>
      <c r="AE52" s="8">
        <f t="shared" si="35"/>
        <v>0</v>
      </c>
      <c r="AF52" s="8">
        <f t="shared" si="36"/>
        <v>0</v>
      </c>
      <c r="AG52" s="5" t="s">
        <v>114</v>
      </c>
      <c r="AM52" s="8">
        <f t="shared" si="37"/>
        <v>0</v>
      </c>
      <c r="AN52" s="8">
        <f t="shared" si="38"/>
        <v>0</v>
      </c>
      <c r="AO52" s="9" t="s">
        <v>115</v>
      </c>
      <c r="AP52" s="9" t="s">
        <v>116</v>
      </c>
      <c r="AQ52" s="3" t="s">
        <v>54</v>
      </c>
      <c r="AS52" s="8">
        <f t="shared" si="39"/>
        <v>0</v>
      </c>
      <c r="AT52" s="8">
        <f t="shared" si="40"/>
        <v>0</v>
      </c>
      <c r="AU52" s="8">
        <v>0</v>
      </c>
      <c r="AV52" s="8">
        <f t="shared" si="41"/>
        <v>0.68</v>
      </c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67"/>
      <c r="HA52" s="67"/>
      <c r="HB52" s="67"/>
      <c r="HC52" s="67"/>
      <c r="HD52" s="67"/>
      <c r="HE52" s="67"/>
      <c r="HF52" s="67"/>
      <c r="HG52" s="67"/>
      <c r="HH52" s="67"/>
      <c r="HI52" s="67"/>
      <c r="HJ52" s="67"/>
      <c r="HK52" s="67"/>
      <c r="HL52" s="67"/>
      <c r="HM52" s="67"/>
      <c r="HN52" s="67"/>
      <c r="HO52" s="67"/>
      <c r="HP52" s="67"/>
      <c r="HQ52" s="67"/>
      <c r="HR52" s="67"/>
      <c r="HS52" s="67"/>
      <c r="HT52" s="67"/>
      <c r="HU52" s="67"/>
      <c r="HV52" s="67"/>
      <c r="HW52" s="67"/>
      <c r="HX52" s="67"/>
      <c r="HY52" s="67"/>
      <c r="HZ52" s="67"/>
      <c r="IA52" s="67"/>
      <c r="IB52" s="67"/>
      <c r="IC52" s="67"/>
      <c r="ID52" s="67"/>
      <c r="IE52" s="67"/>
      <c r="IF52" s="67"/>
      <c r="IG52" s="67"/>
      <c r="IH52" s="67"/>
      <c r="II52" s="67"/>
      <c r="IJ52" s="67"/>
      <c r="IK52" s="67"/>
      <c r="IL52" s="67"/>
      <c r="IM52" s="67"/>
      <c r="IN52" s="67"/>
      <c r="IO52" s="67"/>
      <c r="IP52" s="67"/>
      <c r="IQ52" s="67"/>
      <c r="IR52" s="67"/>
      <c r="IS52" s="67"/>
      <c r="IT52" s="67"/>
      <c r="IU52" s="67"/>
      <c r="IV52" s="67"/>
    </row>
    <row r="53" spans="1:256" ht="12.75">
      <c r="A53" s="63" t="s">
        <v>140</v>
      </c>
      <c r="B53" s="63"/>
      <c r="C53" s="63" t="s">
        <v>141</v>
      </c>
      <c r="D53" s="63" t="s">
        <v>142</v>
      </c>
      <c r="E53" s="63" t="s">
        <v>63</v>
      </c>
      <c r="F53" s="26">
        <v>103</v>
      </c>
      <c r="G53" s="79"/>
      <c r="H53" s="26">
        <f t="shared" si="20"/>
        <v>0</v>
      </c>
      <c r="I53" s="26">
        <f t="shared" si="21"/>
        <v>0</v>
      </c>
      <c r="J53" s="26">
        <f t="shared" si="22"/>
        <v>0</v>
      </c>
      <c r="K53" s="26">
        <v>0.01</v>
      </c>
      <c r="L53" s="26">
        <f t="shared" si="23"/>
        <v>1.03</v>
      </c>
      <c r="M53" s="64"/>
      <c r="P53" s="8">
        <f t="shared" si="24"/>
        <v>0</v>
      </c>
      <c r="R53" s="8">
        <f t="shared" si="25"/>
        <v>0</v>
      </c>
      <c r="S53" s="8">
        <f t="shared" si="26"/>
        <v>0</v>
      </c>
      <c r="T53" s="8">
        <f t="shared" si="27"/>
        <v>0</v>
      </c>
      <c r="U53" s="8">
        <f t="shared" si="28"/>
        <v>0</v>
      </c>
      <c r="V53" s="8">
        <f t="shared" si="29"/>
        <v>0</v>
      </c>
      <c r="W53" s="8">
        <f t="shared" si="30"/>
        <v>0</v>
      </c>
      <c r="X53" s="8">
        <f t="shared" si="31"/>
        <v>0</v>
      </c>
      <c r="Y53" s="3"/>
      <c r="Z53" s="2">
        <f t="shared" si="32"/>
        <v>0</v>
      </c>
      <c r="AA53" s="2">
        <f t="shared" si="33"/>
        <v>0</v>
      </c>
      <c r="AB53" s="2">
        <f t="shared" si="34"/>
        <v>0</v>
      </c>
      <c r="AD53" s="8">
        <v>21</v>
      </c>
      <c r="AE53" s="8">
        <f t="shared" si="35"/>
        <v>0</v>
      </c>
      <c r="AF53" s="8">
        <f t="shared" si="36"/>
        <v>0</v>
      </c>
      <c r="AG53" s="5" t="s">
        <v>114</v>
      </c>
      <c r="AM53" s="8">
        <f t="shared" si="37"/>
        <v>0</v>
      </c>
      <c r="AN53" s="8">
        <f t="shared" si="38"/>
        <v>0</v>
      </c>
      <c r="AO53" s="9" t="s">
        <v>115</v>
      </c>
      <c r="AP53" s="9" t="s">
        <v>116</v>
      </c>
      <c r="AQ53" s="3" t="s">
        <v>54</v>
      </c>
      <c r="AS53" s="8">
        <f t="shared" si="39"/>
        <v>0</v>
      </c>
      <c r="AT53" s="8">
        <f t="shared" si="40"/>
        <v>0</v>
      </c>
      <c r="AU53" s="8">
        <v>0</v>
      </c>
      <c r="AV53" s="8">
        <f t="shared" si="41"/>
        <v>1.03</v>
      </c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  <c r="HQ53" s="67"/>
      <c r="HR53" s="67"/>
      <c r="HS53" s="67"/>
      <c r="HT53" s="67"/>
      <c r="HU53" s="67"/>
      <c r="HV53" s="67"/>
      <c r="HW53" s="67"/>
      <c r="HX53" s="67"/>
      <c r="HY53" s="67"/>
      <c r="HZ53" s="67"/>
      <c r="IA53" s="67"/>
      <c r="IB53" s="67"/>
      <c r="IC53" s="67"/>
      <c r="ID53" s="67"/>
      <c r="IE53" s="67"/>
      <c r="IF53" s="67"/>
      <c r="IG53" s="67"/>
      <c r="IH53" s="67"/>
      <c r="II53" s="67"/>
      <c r="IJ53" s="67"/>
      <c r="IK53" s="67"/>
      <c r="IL53" s="67"/>
      <c r="IM53" s="67"/>
      <c r="IN53" s="67"/>
      <c r="IO53" s="67"/>
      <c r="IP53" s="67"/>
      <c r="IQ53" s="67"/>
      <c r="IR53" s="67"/>
      <c r="IS53" s="67"/>
      <c r="IT53" s="67"/>
      <c r="IU53" s="67"/>
      <c r="IV53" s="67"/>
    </row>
    <row r="54" spans="1:256" ht="12.75">
      <c r="A54" s="63" t="s">
        <v>143</v>
      </c>
      <c r="B54" s="63"/>
      <c r="C54" s="63" t="s">
        <v>144</v>
      </c>
      <c r="D54" s="63" t="s">
        <v>145</v>
      </c>
      <c r="E54" s="63" t="s">
        <v>63</v>
      </c>
      <c r="F54" s="26">
        <v>37</v>
      </c>
      <c r="G54" s="79"/>
      <c r="H54" s="26">
        <f t="shared" si="20"/>
        <v>0</v>
      </c>
      <c r="I54" s="26">
        <f t="shared" si="21"/>
        <v>0</v>
      </c>
      <c r="J54" s="26">
        <f t="shared" si="22"/>
        <v>0</v>
      </c>
      <c r="K54" s="26">
        <v>0.01</v>
      </c>
      <c r="L54" s="26">
        <f t="shared" si="23"/>
        <v>0.37</v>
      </c>
      <c r="M54" s="64"/>
      <c r="P54" s="8">
        <f t="shared" si="24"/>
        <v>0</v>
      </c>
      <c r="R54" s="8">
        <f t="shared" si="25"/>
        <v>0</v>
      </c>
      <c r="S54" s="8">
        <f t="shared" si="26"/>
        <v>0</v>
      </c>
      <c r="T54" s="8">
        <f t="shared" si="27"/>
        <v>0</v>
      </c>
      <c r="U54" s="8">
        <f t="shared" si="28"/>
        <v>0</v>
      </c>
      <c r="V54" s="8">
        <f t="shared" si="29"/>
        <v>0</v>
      </c>
      <c r="W54" s="8">
        <f t="shared" si="30"/>
        <v>0</v>
      </c>
      <c r="X54" s="8">
        <f t="shared" si="31"/>
        <v>0</v>
      </c>
      <c r="Y54" s="3"/>
      <c r="Z54" s="2">
        <f t="shared" si="32"/>
        <v>0</v>
      </c>
      <c r="AA54" s="2">
        <f t="shared" si="33"/>
        <v>0</v>
      </c>
      <c r="AB54" s="2">
        <f t="shared" si="34"/>
        <v>0</v>
      </c>
      <c r="AD54" s="8">
        <v>21</v>
      </c>
      <c r="AE54" s="8">
        <f t="shared" si="35"/>
        <v>0</v>
      </c>
      <c r="AF54" s="8">
        <f t="shared" si="36"/>
        <v>0</v>
      </c>
      <c r="AG54" s="5" t="s">
        <v>114</v>
      </c>
      <c r="AM54" s="8">
        <f t="shared" si="37"/>
        <v>0</v>
      </c>
      <c r="AN54" s="8">
        <f t="shared" si="38"/>
        <v>0</v>
      </c>
      <c r="AO54" s="9" t="s">
        <v>115</v>
      </c>
      <c r="AP54" s="9" t="s">
        <v>116</v>
      </c>
      <c r="AQ54" s="3" t="s">
        <v>54</v>
      </c>
      <c r="AS54" s="8">
        <f t="shared" si="39"/>
        <v>0</v>
      </c>
      <c r="AT54" s="8">
        <f t="shared" si="40"/>
        <v>0</v>
      </c>
      <c r="AU54" s="8">
        <v>0</v>
      </c>
      <c r="AV54" s="8">
        <f t="shared" si="41"/>
        <v>0.37</v>
      </c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  <c r="GT54" s="67"/>
      <c r="GU54" s="67"/>
      <c r="GV54" s="67"/>
      <c r="GW54" s="67"/>
      <c r="GX54" s="67"/>
      <c r="GY54" s="67"/>
      <c r="GZ54" s="67"/>
      <c r="HA54" s="67"/>
      <c r="HB54" s="67"/>
      <c r="HC54" s="67"/>
      <c r="HD54" s="67"/>
      <c r="HE54" s="67"/>
      <c r="HF54" s="67"/>
      <c r="HG54" s="67"/>
      <c r="HH54" s="67"/>
      <c r="HI54" s="67"/>
      <c r="HJ54" s="67"/>
      <c r="HK54" s="67"/>
      <c r="HL54" s="67"/>
      <c r="HM54" s="67"/>
      <c r="HN54" s="67"/>
      <c r="HO54" s="67"/>
      <c r="HP54" s="67"/>
      <c r="HQ54" s="67"/>
      <c r="HR54" s="67"/>
      <c r="HS54" s="67"/>
      <c r="HT54" s="67"/>
      <c r="HU54" s="67"/>
      <c r="HV54" s="67"/>
      <c r="HW54" s="67"/>
      <c r="HX54" s="67"/>
      <c r="HY54" s="67"/>
      <c r="HZ54" s="67"/>
      <c r="IA54" s="67"/>
      <c r="IB54" s="67"/>
      <c r="IC54" s="67"/>
      <c r="ID54" s="67"/>
      <c r="IE54" s="67"/>
      <c r="IF54" s="67"/>
      <c r="IG54" s="67"/>
      <c r="IH54" s="67"/>
      <c r="II54" s="67"/>
      <c r="IJ54" s="67"/>
      <c r="IK54" s="67"/>
      <c r="IL54" s="67"/>
      <c r="IM54" s="67"/>
      <c r="IN54" s="67"/>
      <c r="IO54" s="67"/>
      <c r="IP54" s="67"/>
      <c r="IQ54" s="67"/>
      <c r="IR54" s="67"/>
      <c r="IS54" s="67"/>
      <c r="IT54" s="67"/>
      <c r="IU54" s="67"/>
      <c r="IV54" s="67"/>
    </row>
    <row r="55" spans="1:256" ht="12.75">
      <c r="A55" s="63" t="s">
        <v>146</v>
      </c>
      <c r="B55" s="63"/>
      <c r="C55" s="63" t="s">
        <v>147</v>
      </c>
      <c r="D55" s="63" t="s">
        <v>148</v>
      </c>
      <c r="E55" s="63" t="s">
        <v>63</v>
      </c>
      <c r="F55" s="26">
        <v>100</v>
      </c>
      <c r="G55" s="79"/>
      <c r="H55" s="26">
        <f t="shared" si="20"/>
        <v>0</v>
      </c>
      <c r="I55" s="26">
        <f t="shared" si="21"/>
        <v>0</v>
      </c>
      <c r="J55" s="26">
        <f t="shared" si="22"/>
        <v>0</v>
      </c>
      <c r="K55" s="26">
        <v>0.01</v>
      </c>
      <c r="L55" s="26">
        <f t="shared" si="23"/>
        <v>1</v>
      </c>
      <c r="M55" s="64"/>
      <c r="P55" s="8">
        <f t="shared" si="24"/>
        <v>0</v>
      </c>
      <c r="R55" s="8">
        <f t="shared" si="25"/>
        <v>0</v>
      </c>
      <c r="S55" s="8">
        <f t="shared" si="26"/>
        <v>0</v>
      </c>
      <c r="T55" s="8">
        <f t="shared" si="27"/>
        <v>0</v>
      </c>
      <c r="U55" s="8">
        <f t="shared" si="28"/>
        <v>0</v>
      </c>
      <c r="V55" s="8">
        <f t="shared" si="29"/>
        <v>0</v>
      </c>
      <c r="W55" s="8">
        <f t="shared" si="30"/>
        <v>0</v>
      </c>
      <c r="X55" s="8">
        <f t="shared" si="31"/>
        <v>0</v>
      </c>
      <c r="Y55" s="3"/>
      <c r="Z55" s="2">
        <f t="shared" si="32"/>
        <v>0</v>
      </c>
      <c r="AA55" s="2">
        <f t="shared" si="33"/>
        <v>0</v>
      </c>
      <c r="AB55" s="2">
        <f t="shared" si="34"/>
        <v>0</v>
      </c>
      <c r="AD55" s="8">
        <v>21</v>
      </c>
      <c r="AE55" s="8">
        <f t="shared" si="35"/>
        <v>0</v>
      </c>
      <c r="AF55" s="8">
        <f t="shared" si="36"/>
        <v>0</v>
      </c>
      <c r="AG55" s="5" t="s">
        <v>114</v>
      </c>
      <c r="AM55" s="8">
        <f t="shared" si="37"/>
        <v>0</v>
      </c>
      <c r="AN55" s="8">
        <f t="shared" si="38"/>
        <v>0</v>
      </c>
      <c r="AO55" s="9" t="s">
        <v>115</v>
      </c>
      <c r="AP55" s="9" t="s">
        <v>116</v>
      </c>
      <c r="AQ55" s="3" t="s">
        <v>54</v>
      </c>
      <c r="AS55" s="8">
        <f t="shared" si="39"/>
        <v>0</v>
      </c>
      <c r="AT55" s="8">
        <f t="shared" si="40"/>
        <v>0</v>
      </c>
      <c r="AU55" s="8">
        <v>0</v>
      </c>
      <c r="AV55" s="8">
        <f t="shared" si="41"/>
        <v>1</v>
      </c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  <c r="GQ55" s="67"/>
      <c r="GR55" s="67"/>
      <c r="GS55" s="67"/>
      <c r="GT55" s="67"/>
      <c r="GU55" s="67"/>
      <c r="GV55" s="67"/>
      <c r="GW55" s="67"/>
      <c r="GX55" s="67"/>
      <c r="GY55" s="67"/>
      <c r="GZ55" s="67"/>
      <c r="HA55" s="67"/>
      <c r="HB55" s="67"/>
      <c r="HC55" s="67"/>
      <c r="HD55" s="67"/>
      <c r="HE55" s="67"/>
      <c r="HF55" s="67"/>
      <c r="HG55" s="67"/>
      <c r="HH55" s="67"/>
      <c r="HI55" s="67"/>
      <c r="HJ55" s="67"/>
      <c r="HK55" s="67"/>
      <c r="HL55" s="67"/>
      <c r="HM55" s="67"/>
      <c r="HN55" s="67"/>
      <c r="HO55" s="67"/>
      <c r="HP55" s="67"/>
      <c r="HQ55" s="67"/>
      <c r="HR55" s="67"/>
      <c r="HS55" s="67"/>
      <c r="HT55" s="67"/>
      <c r="HU55" s="67"/>
      <c r="HV55" s="67"/>
      <c r="HW55" s="67"/>
      <c r="HX55" s="67"/>
      <c r="HY55" s="67"/>
      <c r="HZ55" s="67"/>
      <c r="IA55" s="67"/>
      <c r="IB55" s="67"/>
      <c r="IC55" s="67"/>
      <c r="ID55" s="67"/>
      <c r="IE55" s="67"/>
      <c r="IF55" s="67"/>
      <c r="IG55" s="67"/>
      <c r="IH55" s="67"/>
      <c r="II55" s="67"/>
      <c r="IJ55" s="67"/>
      <c r="IK55" s="67"/>
      <c r="IL55" s="67"/>
      <c r="IM55" s="67"/>
      <c r="IN55" s="67"/>
      <c r="IO55" s="67"/>
      <c r="IP55" s="67"/>
      <c r="IQ55" s="67"/>
      <c r="IR55" s="67"/>
      <c r="IS55" s="67"/>
      <c r="IT55" s="67"/>
      <c r="IU55" s="67"/>
      <c r="IV55" s="67"/>
    </row>
    <row r="56" spans="1:256" ht="12.75">
      <c r="A56" s="63" t="s">
        <v>149</v>
      </c>
      <c r="B56" s="63"/>
      <c r="C56" s="63" t="s">
        <v>150</v>
      </c>
      <c r="D56" s="63" t="s">
        <v>151</v>
      </c>
      <c r="E56" s="63" t="s">
        <v>63</v>
      </c>
      <c r="F56" s="26">
        <v>135</v>
      </c>
      <c r="G56" s="79"/>
      <c r="H56" s="26">
        <f t="shared" si="20"/>
        <v>0</v>
      </c>
      <c r="I56" s="26">
        <f t="shared" si="21"/>
        <v>0</v>
      </c>
      <c r="J56" s="26">
        <f t="shared" si="22"/>
        <v>0</v>
      </c>
      <c r="K56" s="26">
        <v>0.009</v>
      </c>
      <c r="L56" s="26">
        <f t="shared" si="23"/>
        <v>1.2149999999999999</v>
      </c>
      <c r="M56" s="64" t="s">
        <v>59</v>
      </c>
      <c r="P56" s="8">
        <f t="shared" si="24"/>
        <v>0</v>
      </c>
      <c r="R56" s="8">
        <f t="shared" si="25"/>
        <v>0</v>
      </c>
      <c r="S56" s="8">
        <f t="shared" si="26"/>
        <v>0</v>
      </c>
      <c r="T56" s="8">
        <f t="shared" si="27"/>
        <v>0</v>
      </c>
      <c r="U56" s="8">
        <f t="shared" si="28"/>
        <v>0</v>
      </c>
      <c r="V56" s="8">
        <f t="shared" si="29"/>
        <v>0</v>
      </c>
      <c r="W56" s="8">
        <f t="shared" si="30"/>
        <v>0</v>
      </c>
      <c r="X56" s="8">
        <f t="shared" si="31"/>
        <v>0</v>
      </c>
      <c r="Y56" s="3"/>
      <c r="Z56" s="2">
        <f t="shared" si="32"/>
        <v>0</v>
      </c>
      <c r="AA56" s="2">
        <f t="shared" si="33"/>
        <v>0</v>
      </c>
      <c r="AB56" s="2">
        <f t="shared" si="34"/>
        <v>0</v>
      </c>
      <c r="AD56" s="8">
        <v>21</v>
      </c>
      <c r="AE56" s="8">
        <f t="shared" si="35"/>
        <v>0</v>
      </c>
      <c r="AF56" s="8">
        <f t="shared" si="36"/>
        <v>0</v>
      </c>
      <c r="AG56" s="5" t="s">
        <v>114</v>
      </c>
      <c r="AM56" s="8">
        <f t="shared" si="37"/>
        <v>0</v>
      </c>
      <c r="AN56" s="8">
        <f t="shared" si="38"/>
        <v>0</v>
      </c>
      <c r="AO56" s="9" t="s">
        <v>115</v>
      </c>
      <c r="AP56" s="9" t="s">
        <v>116</v>
      </c>
      <c r="AQ56" s="3" t="s">
        <v>54</v>
      </c>
      <c r="AS56" s="8">
        <f t="shared" si="39"/>
        <v>0</v>
      </c>
      <c r="AT56" s="8">
        <f t="shared" si="40"/>
        <v>0</v>
      </c>
      <c r="AU56" s="8">
        <v>0</v>
      </c>
      <c r="AV56" s="8">
        <f t="shared" si="41"/>
        <v>1.2149999999999999</v>
      </c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67"/>
      <c r="GU56" s="67"/>
      <c r="GV56" s="67"/>
      <c r="GW56" s="67"/>
      <c r="GX56" s="67"/>
      <c r="GY56" s="67"/>
      <c r="GZ56" s="67"/>
      <c r="HA56" s="67"/>
      <c r="HB56" s="67"/>
      <c r="HC56" s="67"/>
      <c r="HD56" s="67"/>
      <c r="HE56" s="67"/>
      <c r="HF56" s="67"/>
      <c r="HG56" s="67"/>
      <c r="HH56" s="67"/>
      <c r="HI56" s="67"/>
      <c r="HJ56" s="67"/>
      <c r="HK56" s="67"/>
      <c r="HL56" s="67"/>
      <c r="HM56" s="67"/>
      <c r="HN56" s="67"/>
      <c r="HO56" s="67"/>
      <c r="HP56" s="67"/>
      <c r="HQ56" s="67"/>
      <c r="HR56" s="67"/>
      <c r="HS56" s="67"/>
      <c r="HT56" s="67"/>
      <c r="HU56" s="67"/>
      <c r="HV56" s="67"/>
      <c r="HW56" s="67"/>
      <c r="HX56" s="67"/>
      <c r="HY56" s="67"/>
      <c r="HZ56" s="67"/>
      <c r="IA56" s="67"/>
      <c r="IB56" s="67"/>
      <c r="IC56" s="67"/>
      <c r="ID56" s="67"/>
      <c r="IE56" s="67"/>
      <c r="IF56" s="67"/>
      <c r="IG56" s="67"/>
      <c r="IH56" s="67"/>
      <c r="II56" s="67"/>
      <c r="IJ56" s="67"/>
      <c r="IK56" s="67"/>
      <c r="IL56" s="67"/>
      <c r="IM56" s="67"/>
      <c r="IN56" s="67"/>
      <c r="IO56" s="67"/>
      <c r="IP56" s="67"/>
      <c r="IQ56" s="67"/>
      <c r="IR56" s="67"/>
      <c r="IS56" s="67"/>
      <c r="IT56" s="67"/>
      <c r="IU56" s="67"/>
      <c r="IV56" s="67"/>
    </row>
    <row r="57" spans="1:256" ht="12.75">
      <c r="A57" s="63" t="s">
        <v>152</v>
      </c>
      <c r="B57" s="63"/>
      <c r="C57" s="63" t="s">
        <v>153</v>
      </c>
      <c r="D57" s="63" t="s">
        <v>154</v>
      </c>
      <c r="E57" s="63" t="s">
        <v>63</v>
      </c>
      <c r="F57" s="26">
        <v>100</v>
      </c>
      <c r="G57" s="79"/>
      <c r="H57" s="26">
        <f t="shared" si="20"/>
        <v>0</v>
      </c>
      <c r="I57" s="26">
        <f t="shared" si="21"/>
        <v>0</v>
      </c>
      <c r="J57" s="26">
        <f t="shared" si="22"/>
        <v>0</v>
      </c>
      <c r="K57" s="26">
        <v>0.003</v>
      </c>
      <c r="L57" s="26">
        <f t="shared" si="23"/>
        <v>0.3</v>
      </c>
      <c r="M57" s="64" t="s">
        <v>59</v>
      </c>
      <c r="P57" s="8">
        <f t="shared" si="24"/>
        <v>0</v>
      </c>
      <c r="R57" s="8">
        <f t="shared" si="25"/>
        <v>0</v>
      </c>
      <c r="S57" s="8">
        <f t="shared" si="26"/>
        <v>0</v>
      </c>
      <c r="T57" s="8">
        <f t="shared" si="27"/>
        <v>0</v>
      </c>
      <c r="U57" s="8">
        <f t="shared" si="28"/>
        <v>0</v>
      </c>
      <c r="V57" s="8">
        <f t="shared" si="29"/>
        <v>0</v>
      </c>
      <c r="W57" s="8">
        <f t="shared" si="30"/>
        <v>0</v>
      </c>
      <c r="X57" s="8">
        <f t="shared" si="31"/>
        <v>0</v>
      </c>
      <c r="Y57" s="3"/>
      <c r="Z57" s="2">
        <f t="shared" si="32"/>
        <v>0</v>
      </c>
      <c r="AA57" s="2">
        <f t="shared" si="33"/>
        <v>0</v>
      </c>
      <c r="AB57" s="2">
        <f t="shared" si="34"/>
        <v>0</v>
      </c>
      <c r="AD57" s="8">
        <v>21</v>
      </c>
      <c r="AE57" s="8">
        <f t="shared" si="35"/>
        <v>0</v>
      </c>
      <c r="AF57" s="8">
        <f t="shared" si="36"/>
        <v>0</v>
      </c>
      <c r="AG57" s="5" t="s">
        <v>114</v>
      </c>
      <c r="AM57" s="8">
        <f t="shared" si="37"/>
        <v>0</v>
      </c>
      <c r="AN57" s="8">
        <f t="shared" si="38"/>
        <v>0</v>
      </c>
      <c r="AO57" s="9" t="s">
        <v>115</v>
      </c>
      <c r="AP57" s="9" t="s">
        <v>116</v>
      </c>
      <c r="AQ57" s="3" t="s">
        <v>54</v>
      </c>
      <c r="AS57" s="8">
        <f t="shared" si="39"/>
        <v>0</v>
      </c>
      <c r="AT57" s="8">
        <f t="shared" si="40"/>
        <v>0</v>
      </c>
      <c r="AU57" s="8">
        <v>0</v>
      </c>
      <c r="AV57" s="8">
        <f t="shared" si="41"/>
        <v>0.3</v>
      </c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  <c r="GQ57" s="67"/>
      <c r="GR57" s="67"/>
      <c r="GS57" s="67"/>
      <c r="GT57" s="67"/>
      <c r="GU57" s="67"/>
      <c r="GV57" s="67"/>
      <c r="GW57" s="67"/>
      <c r="GX57" s="67"/>
      <c r="GY57" s="67"/>
      <c r="GZ57" s="67"/>
      <c r="HA57" s="67"/>
      <c r="HB57" s="67"/>
      <c r="HC57" s="67"/>
      <c r="HD57" s="67"/>
      <c r="HE57" s="67"/>
      <c r="HF57" s="67"/>
      <c r="HG57" s="67"/>
      <c r="HH57" s="67"/>
      <c r="HI57" s="67"/>
      <c r="HJ57" s="67"/>
      <c r="HK57" s="67"/>
      <c r="HL57" s="67"/>
      <c r="HM57" s="67"/>
      <c r="HN57" s="67"/>
      <c r="HO57" s="67"/>
      <c r="HP57" s="67"/>
      <c r="HQ57" s="67"/>
      <c r="HR57" s="67"/>
      <c r="HS57" s="67"/>
      <c r="HT57" s="67"/>
      <c r="HU57" s="67"/>
      <c r="HV57" s="67"/>
      <c r="HW57" s="67"/>
      <c r="HX57" s="67"/>
      <c r="HY57" s="67"/>
      <c r="HZ57" s="67"/>
      <c r="IA57" s="67"/>
      <c r="IB57" s="67"/>
      <c r="IC57" s="67"/>
      <c r="ID57" s="67"/>
      <c r="IE57" s="67"/>
      <c r="IF57" s="67"/>
      <c r="IG57" s="67"/>
      <c r="IH57" s="67"/>
      <c r="II57" s="67"/>
      <c r="IJ57" s="67"/>
      <c r="IK57" s="67"/>
      <c r="IL57" s="67"/>
      <c r="IM57" s="67"/>
      <c r="IN57" s="67"/>
      <c r="IO57" s="67"/>
      <c r="IP57" s="67"/>
      <c r="IQ57" s="67"/>
      <c r="IR57" s="67"/>
      <c r="IS57" s="67"/>
      <c r="IT57" s="67"/>
      <c r="IU57" s="67"/>
      <c r="IV57" s="67"/>
    </row>
    <row r="58" spans="1:256" ht="12.75">
      <c r="A58" s="63" t="s">
        <v>155</v>
      </c>
      <c r="B58" s="63"/>
      <c r="C58" s="63" t="s">
        <v>156</v>
      </c>
      <c r="D58" s="63" t="s">
        <v>157</v>
      </c>
      <c r="E58" s="63" t="s">
        <v>63</v>
      </c>
      <c r="F58" s="26">
        <v>250</v>
      </c>
      <c r="G58" s="79"/>
      <c r="H58" s="26">
        <f t="shared" si="20"/>
        <v>0</v>
      </c>
      <c r="I58" s="26">
        <f t="shared" si="21"/>
        <v>0</v>
      </c>
      <c r="J58" s="26">
        <f t="shared" si="22"/>
        <v>0</v>
      </c>
      <c r="K58" s="26">
        <v>0.005</v>
      </c>
      <c r="L58" s="26">
        <f t="shared" si="23"/>
        <v>1.25</v>
      </c>
      <c r="M58" s="64"/>
      <c r="P58" s="8">
        <f t="shared" si="24"/>
        <v>0</v>
      </c>
      <c r="R58" s="8">
        <f t="shared" si="25"/>
        <v>0</v>
      </c>
      <c r="S58" s="8">
        <f t="shared" si="26"/>
        <v>0</v>
      </c>
      <c r="T58" s="8">
        <f t="shared" si="27"/>
        <v>0</v>
      </c>
      <c r="U58" s="8">
        <f t="shared" si="28"/>
        <v>0</v>
      </c>
      <c r="V58" s="8">
        <f t="shared" si="29"/>
        <v>0</v>
      </c>
      <c r="W58" s="8">
        <f t="shared" si="30"/>
        <v>0</v>
      </c>
      <c r="X58" s="8">
        <f t="shared" si="31"/>
        <v>0</v>
      </c>
      <c r="Y58" s="3"/>
      <c r="Z58" s="2">
        <f t="shared" si="32"/>
        <v>0</v>
      </c>
      <c r="AA58" s="2">
        <f t="shared" si="33"/>
        <v>0</v>
      </c>
      <c r="AB58" s="2">
        <f t="shared" si="34"/>
        <v>0</v>
      </c>
      <c r="AD58" s="8">
        <v>21</v>
      </c>
      <c r="AE58" s="8">
        <f t="shared" si="35"/>
        <v>0</v>
      </c>
      <c r="AF58" s="8">
        <f t="shared" si="36"/>
        <v>0</v>
      </c>
      <c r="AG58" s="5" t="s">
        <v>114</v>
      </c>
      <c r="AM58" s="8">
        <f t="shared" si="37"/>
        <v>0</v>
      </c>
      <c r="AN58" s="8">
        <f t="shared" si="38"/>
        <v>0</v>
      </c>
      <c r="AO58" s="9" t="s">
        <v>115</v>
      </c>
      <c r="AP58" s="9" t="s">
        <v>116</v>
      </c>
      <c r="AQ58" s="3" t="s">
        <v>54</v>
      </c>
      <c r="AS58" s="8">
        <f t="shared" si="39"/>
        <v>0</v>
      </c>
      <c r="AT58" s="8">
        <f t="shared" si="40"/>
        <v>0</v>
      </c>
      <c r="AU58" s="8">
        <v>0</v>
      </c>
      <c r="AV58" s="8">
        <f t="shared" si="41"/>
        <v>1.25</v>
      </c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  <c r="GQ58" s="67"/>
      <c r="GR58" s="67"/>
      <c r="GS58" s="67"/>
      <c r="GT58" s="67"/>
      <c r="GU58" s="67"/>
      <c r="GV58" s="67"/>
      <c r="GW58" s="67"/>
      <c r="GX58" s="67"/>
      <c r="GY58" s="67"/>
      <c r="GZ58" s="67"/>
      <c r="HA58" s="67"/>
      <c r="HB58" s="67"/>
      <c r="HC58" s="67"/>
      <c r="HD58" s="67"/>
      <c r="HE58" s="67"/>
      <c r="HF58" s="67"/>
      <c r="HG58" s="67"/>
      <c r="HH58" s="67"/>
      <c r="HI58" s="67"/>
      <c r="HJ58" s="67"/>
      <c r="HK58" s="67"/>
      <c r="HL58" s="67"/>
      <c r="HM58" s="67"/>
      <c r="HN58" s="67"/>
      <c r="HO58" s="67"/>
      <c r="HP58" s="67"/>
      <c r="HQ58" s="67"/>
      <c r="HR58" s="67"/>
      <c r="HS58" s="67"/>
      <c r="HT58" s="67"/>
      <c r="HU58" s="67"/>
      <c r="HV58" s="67"/>
      <c r="HW58" s="67"/>
      <c r="HX58" s="67"/>
      <c r="HY58" s="67"/>
      <c r="HZ58" s="67"/>
      <c r="IA58" s="67"/>
      <c r="IB58" s="67"/>
      <c r="IC58" s="67"/>
      <c r="ID58" s="67"/>
      <c r="IE58" s="67"/>
      <c r="IF58" s="67"/>
      <c r="IG58" s="67"/>
      <c r="IH58" s="67"/>
      <c r="II58" s="67"/>
      <c r="IJ58" s="67"/>
      <c r="IK58" s="67"/>
      <c r="IL58" s="67"/>
      <c r="IM58" s="67"/>
      <c r="IN58" s="67"/>
      <c r="IO58" s="67"/>
      <c r="IP58" s="67"/>
      <c r="IQ58" s="67"/>
      <c r="IR58" s="67"/>
      <c r="IS58" s="67"/>
      <c r="IT58" s="67"/>
      <c r="IU58" s="67"/>
      <c r="IV58" s="67"/>
    </row>
    <row r="59" spans="1:256" ht="12.75">
      <c r="A59" s="63" t="s">
        <v>158</v>
      </c>
      <c r="B59" s="63"/>
      <c r="C59" s="63" t="s">
        <v>159</v>
      </c>
      <c r="D59" s="63" t="s">
        <v>160</v>
      </c>
      <c r="E59" s="63" t="s">
        <v>63</v>
      </c>
      <c r="F59" s="26">
        <v>290</v>
      </c>
      <c r="G59" s="79"/>
      <c r="H59" s="26">
        <f t="shared" si="20"/>
        <v>0</v>
      </c>
      <c r="I59" s="26">
        <f t="shared" si="21"/>
        <v>0</v>
      </c>
      <c r="J59" s="26">
        <f t="shared" si="22"/>
        <v>0</v>
      </c>
      <c r="K59" s="26">
        <v>0.005</v>
      </c>
      <c r="L59" s="26">
        <f t="shared" si="23"/>
        <v>1.45</v>
      </c>
      <c r="M59" s="64" t="s">
        <v>59</v>
      </c>
      <c r="P59" s="8">
        <f t="shared" si="24"/>
        <v>0</v>
      </c>
      <c r="R59" s="8">
        <f t="shared" si="25"/>
        <v>0</v>
      </c>
      <c r="S59" s="8">
        <f t="shared" si="26"/>
        <v>0</v>
      </c>
      <c r="T59" s="8">
        <f t="shared" si="27"/>
        <v>0</v>
      </c>
      <c r="U59" s="8">
        <f t="shared" si="28"/>
        <v>0</v>
      </c>
      <c r="V59" s="8">
        <f t="shared" si="29"/>
        <v>0</v>
      </c>
      <c r="W59" s="8">
        <f t="shared" si="30"/>
        <v>0</v>
      </c>
      <c r="X59" s="8">
        <f t="shared" si="31"/>
        <v>0</v>
      </c>
      <c r="Y59" s="3"/>
      <c r="Z59" s="2">
        <f t="shared" si="32"/>
        <v>0</v>
      </c>
      <c r="AA59" s="2">
        <f t="shared" si="33"/>
        <v>0</v>
      </c>
      <c r="AB59" s="2">
        <f t="shared" si="34"/>
        <v>0</v>
      </c>
      <c r="AD59" s="8">
        <v>21</v>
      </c>
      <c r="AE59" s="8">
        <f t="shared" si="35"/>
        <v>0</v>
      </c>
      <c r="AF59" s="8">
        <f t="shared" si="36"/>
        <v>0</v>
      </c>
      <c r="AG59" s="5" t="s">
        <v>114</v>
      </c>
      <c r="AM59" s="8">
        <f t="shared" si="37"/>
        <v>0</v>
      </c>
      <c r="AN59" s="8">
        <f t="shared" si="38"/>
        <v>0</v>
      </c>
      <c r="AO59" s="9" t="s">
        <v>115</v>
      </c>
      <c r="AP59" s="9" t="s">
        <v>116</v>
      </c>
      <c r="AQ59" s="3" t="s">
        <v>54</v>
      </c>
      <c r="AS59" s="8">
        <f t="shared" si="39"/>
        <v>0</v>
      </c>
      <c r="AT59" s="8">
        <f t="shared" si="40"/>
        <v>0</v>
      </c>
      <c r="AU59" s="8">
        <v>0</v>
      </c>
      <c r="AV59" s="8">
        <f t="shared" si="41"/>
        <v>1.45</v>
      </c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  <c r="GQ59" s="67"/>
      <c r="GR59" s="67"/>
      <c r="GS59" s="67"/>
      <c r="GT59" s="67"/>
      <c r="GU59" s="67"/>
      <c r="GV59" s="67"/>
      <c r="GW59" s="67"/>
      <c r="GX59" s="67"/>
      <c r="GY59" s="67"/>
      <c r="GZ59" s="67"/>
      <c r="HA59" s="67"/>
      <c r="HB59" s="67"/>
      <c r="HC59" s="67"/>
      <c r="HD59" s="67"/>
      <c r="HE59" s="67"/>
      <c r="HF59" s="67"/>
      <c r="HG59" s="67"/>
      <c r="HH59" s="67"/>
      <c r="HI59" s="67"/>
      <c r="HJ59" s="67"/>
      <c r="HK59" s="67"/>
      <c r="HL59" s="67"/>
      <c r="HM59" s="67"/>
      <c r="HN59" s="67"/>
      <c r="HO59" s="67"/>
      <c r="HP59" s="67"/>
      <c r="HQ59" s="67"/>
      <c r="HR59" s="67"/>
      <c r="HS59" s="67"/>
      <c r="HT59" s="67"/>
      <c r="HU59" s="67"/>
      <c r="HV59" s="67"/>
      <c r="HW59" s="67"/>
      <c r="HX59" s="67"/>
      <c r="HY59" s="67"/>
      <c r="HZ59" s="67"/>
      <c r="IA59" s="67"/>
      <c r="IB59" s="67"/>
      <c r="IC59" s="67"/>
      <c r="ID59" s="67"/>
      <c r="IE59" s="67"/>
      <c r="IF59" s="67"/>
      <c r="IG59" s="67"/>
      <c r="IH59" s="67"/>
      <c r="II59" s="67"/>
      <c r="IJ59" s="67"/>
      <c r="IK59" s="67"/>
      <c r="IL59" s="67"/>
      <c r="IM59" s="67"/>
      <c r="IN59" s="67"/>
      <c r="IO59" s="67"/>
      <c r="IP59" s="67"/>
      <c r="IQ59" s="67"/>
      <c r="IR59" s="67"/>
      <c r="IS59" s="67"/>
      <c r="IT59" s="67"/>
      <c r="IU59" s="67"/>
      <c r="IV59" s="67"/>
    </row>
    <row r="60" spans="1:256" ht="12.75">
      <c r="A60" s="63" t="s">
        <v>161</v>
      </c>
      <c r="B60" s="63"/>
      <c r="C60" s="63" t="s">
        <v>162</v>
      </c>
      <c r="D60" s="63" t="s">
        <v>163</v>
      </c>
      <c r="E60" s="63" t="s">
        <v>63</v>
      </c>
      <c r="F60" s="26">
        <v>400</v>
      </c>
      <c r="G60" s="79"/>
      <c r="H60" s="26">
        <f t="shared" si="20"/>
        <v>0</v>
      </c>
      <c r="I60" s="26">
        <f t="shared" si="21"/>
        <v>0</v>
      </c>
      <c r="J60" s="26">
        <f t="shared" si="22"/>
        <v>0</v>
      </c>
      <c r="K60" s="26">
        <v>0.005</v>
      </c>
      <c r="L60" s="26">
        <f t="shared" si="23"/>
        <v>2</v>
      </c>
      <c r="M60" s="64"/>
      <c r="P60" s="8">
        <f t="shared" si="24"/>
        <v>0</v>
      </c>
      <c r="R60" s="8">
        <f t="shared" si="25"/>
        <v>0</v>
      </c>
      <c r="S60" s="8">
        <f t="shared" si="26"/>
        <v>0</v>
      </c>
      <c r="T60" s="8">
        <f t="shared" si="27"/>
        <v>0</v>
      </c>
      <c r="U60" s="8">
        <f t="shared" si="28"/>
        <v>0</v>
      </c>
      <c r="V60" s="8">
        <f t="shared" si="29"/>
        <v>0</v>
      </c>
      <c r="W60" s="8">
        <f t="shared" si="30"/>
        <v>0</v>
      </c>
      <c r="X60" s="8">
        <f t="shared" si="31"/>
        <v>0</v>
      </c>
      <c r="Y60" s="3"/>
      <c r="Z60" s="2">
        <f t="shared" si="32"/>
        <v>0</v>
      </c>
      <c r="AA60" s="2">
        <f t="shared" si="33"/>
        <v>0</v>
      </c>
      <c r="AB60" s="2">
        <f t="shared" si="34"/>
        <v>0</v>
      </c>
      <c r="AD60" s="8">
        <v>21</v>
      </c>
      <c r="AE60" s="8">
        <f t="shared" si="35"/>
        <v>0</v>
      </c>
      <c r="AF60" s="8">
        <f t="shared" si="36"/>
        <v>0</v>
      </c>
      <c r="AG60" s="5" t="s">
        <v>114</v>
      </c>
      <c r="AM60" s="8">
        <f t="shared" si="37"/>
        <v>0</v>
      </c>
      <c r="AN60" s="8">
        <f t="shared" si="38"/>
        <v>0</v>
      </c>
      <c r="AO60" s="9" t="s">
        <v>115</v>
      </c>
      <c r="AP60" s="9" t="s">
        <v>116</v>
      </c>
      <c r="AQ60" s="3" t="s">
        <v>54</v>
      </c>
      <c r="AS60" s="8">
        <f t="shared" si="39"/>
        <v>0</v>
      </c>
      <c r="AT60" s="8">
        <f t="shared" si="40"/>
        <v>0</v>
      </c>
      <c r="AU60" s="8">
        <v>0</v>
      </c>
      <c r="AV60" s="8">
        <f t="shared" si="41"/>
        <v>2</v>
      </c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  <c r="GQ60" s="67"/>
      <c r="GR60" s="67"/>
      <c r="GS60" s="67"/>
      <c r="GT60" s="67"/>
      <c r="GU60" s="67"/>
      <c r="GV60" s="67"/>
      <c r="GW60" s="67"/>
      <c r="GX60" s="67"/>
      <c r="GY60" s="67"/>
      <c r="GZ60" s="67"/>
      <c r="HA60" s="67"/>
      <c r="HB60" s="67"/>
      <c r="HC60" s="67"/>
      <c r="HD60" s="67"/>
      <c r="HE60" s="67"/>
      <c r="HF60" s="67"/>
      <c r="HG60" s="67"/>
      <c r="HH60" s="67"/>
      <c r="HI60" s="67"/>
      <c r="HJ60" s="67"/>
      <c r="HK60" s="67"/>
      <c r="HL60" s="67"/>
      <c r="HM60" s="67"/>
      <c r="HN60" s="67"/>
      <c r="HO60" s="67"/>
      <c r="HP60" s="67"/>
      <c r="HQ60" s="67"/>
      <c r="HR60" s="67"/>
      <c r="HS60" s="67"/>
      <c r="HT60" s="67"/>
      <c r="HU60" s="67"/>
      <c r="HV60" s="67"/>
      <c r="HW60" s="67"/>
      <c r="HX60" s="67"/>
      <c r="HY60" s="67"/>
      <c r="HZ60" s="67"/>
      <c r="IA60" s="67"/>
      <c r="IB60" s="67"/>
      <c r="IC60" s="67"/>
      <c r="ID60" s="67"/>
      <c r="IE60" s="67"/>
      <c r="IF60" s="67"/>
      <c r="IG60" s="67"/>
      <c r="IH60" s="67"/>
      <c r="II60" s="67"/>
      <c r="IJ60" s="67"/>
      <c r="IK60" s="67"/>
      <c r="IL60" s="67"/>
      <c r="IM60" s="67"/>
      <c r="IN60" s="67"/>
      <c r="IO60" s="67"/>
      <c r="IP60" s="67"/>
      <c r="IQ60" s="67"/>
      <c r="IR60" s="67"/>
      <c r="IS60" s="67"/>
      <c r="IT60" s="67"/>
      <c r="IU60" s="67"/>
      <c r="IV60" s="67"/>
    </row>
    <row r="61" spans="1:256" ht="12.75">
      <c r="A61" s="63" t="s">
        <v>164</v>
      </c>
      <c r="B61" s="63"/>
      <c r="C61" s="63" t="s">
        <v>165</v>
      </c>
      <c r="D61" s="63" t="s">
        <v>166</v>
      </c>
      <c r="E61" s="63" t="s">
        <v>63</v>
      </c>
      <c r="F61" s="26">
        <v>330</v>
      </c>
      <c r="G61" s="79"/>
      <c r="H61" s="26">
        <f t="shared" si="20"/>
        <v>0</v>
      </c>
      <c r="I61" s="26">
        <f t="shared" si="21"/>
        <v>0</v>
      </c>
      <c r="J61" s="26">
        <f t="shared" si="22"/>
        <v>0</v>
      </c>
      <c r="K61" s="26">
        <v>0.005</v>
      </c>
      <c r="L61" s="26">
        <f t="shared" si="23"/>
        <v>1.6500000000000001</v>
      </c>
      <c r="M61" s="64"/>
      <c r="P61" s="8">
        <f t="shared" si="24"/>
        <v>0</v>
      </c>
      <c r="R61" s="8">
        <f t="shared" si="25"/>
        <v>0</v>
      </c>
      <c r="S61" s="8">
        <f t="shared" si="26"/>
        <v>0</v>
      </c>
      <c r="T61" s="8">
        <f t="shared" si="27"/>
        <v>0</v>
      </c>
      <c r="U61" s="8">
        <f t="shared" si="28"/>
        <v>0</v>
      </c>
      <c r="V61" s="8">
        <f t="shared" si="29"/>
        <v>0</v>
      </c>
      <c r="W61" s="8">
        <f t="shared" si="30"/>
        <v>0</v>
      </c>
      <c r="X61" s="8">
        <f t="shared" si="31"/>
        <v>0</v>
      </c>
      <c r="Y61" s="3"/>
      <c r="Z61" s="2">
        <f t="shared" si="32"/>
        <v>0</v>
      </c>
      <c r="AA61" s="2">
        <f t="shared" si="33"/>
        <v>0</v>
      </c>
      <c r="AB61" s="2">
        <f t="shared" si="34"/>
        <v>0</v>
      </c>
      <c r="AD61" s="8">
        <v>21</v>
      </c>
      <c r="AE61" s="8">
        <f t="shared" si="35"/>
        <v>0</v>
      </c>
      <c r="AF61" s="8">
        <f t="shared" si="36"/>
        <v>0</v>
      </c>
      <c r="AG61" s="5" t="s">
        <v>114</v>
      </c>
      <c r="AM61" s="8">
        <f t="shared" si="37"/>
        <v>0</v>
      </c>
      <c r="AN61" s="8">
        <f t="shared" si="38"/>
        <v>0</v>
      </c>
      <c r="AO61" s="9" t="s">
        <v>115</v>
      </c>
      <c r="AP61" s="9" t="s">
        <v>116</v>
      </c>
      <c r="AQ61" s="3" t="s">
        <v>54</v>
      </c>
      <c r="AS61" s="8">
        <f t="shared" si="39"/>
        <v>0</v>
      </c>
      <c r="AT61" s="8">
        <f t="shared" si="40"/>
        <v>0</v>
      </c>
      <c r="AU61" s="8">
        <v>0</v>
      </c>
      <c r="AV61" s="8">
        <f t="shared" si="41"/>
        <v>1.6500000000000001</v>
      </c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  <c r="GQ61" s="67"/>
      <c r="GR61" s="67"/>
      <c r="GS61" s="67"/>
      <c r="GT61" s="67"/>
      <c r="GU61" s="67"/>
      <c r="GV61" s="67"/>
      <c r="GW61" s="67"/>
      <c r="GX61" s="67"/>
      <c r="GY61" s="67"/>
      <c r="GZ61" s="67"/>
      <c r="HA61" s="67"/>
      <c r="HB61" s="67"/>
      <c r="HC61" s="67"/>
      <c r="HD61" s="67"/>
      <c r="HE61" s="67"/>
      <c r="HF61" s="67"/>
      <c r="HG61" s="67"/>
      <c r="HH61" s="67"/>
      <c r="HI61" s="67"/>
      <c r="HJ61" s="67"/>
      <c r="HK61" s="67"/>
      <c r="HL61" s="67"/>
      <c r="HM61" s="67"/>
      <c r="HN61" s="67"/>
      <c r="HO61" s="67"/>
      <c r="HP61" s="67"/>
      <c r="HQ61" s="67"/>
      <c r="HR61" s="67"/>
      <c r="HS61" s="67"/>
      <c r="HT61" s="67"/>
      <c r="HU61" s="67"/>
      <c r="HV61" s="67"/>
      <c r="HW61" s="67"/>
      <c r="HX61" s="67"/>
      <c r="HY61" s="67"/>
      <c r="HZ61" s="67"/>
      <c r="IA61" s="67"/>
      <c r="IB61" s="67"/>
      <c r="IC61" s="67"/>
      <c r="ID61" s="67"/>
      <c r="IE61" s="67"/>
      <c r="IF61" s="67"/>
      <c r="IG61" s="67"/>
      <c r="IH61" s="67"/>
      <c r="II61" s="67"/>
      <c r="IJ61" s="67"/>
      <c r="IK61" s="67"/>
      <c r="IL61" s="67"/>
      <c r="IM61" s="67"/>
      <c r="IN61" s="67"/>
      <c r="IO61" s="67"/>
      <c r="IP61" s="67"/>
      <c r="IQ61" s="67"/>
      <c r="IR61" s="67"/>
      <c r="IS61" s="67"/>
      <c r="IT61" s="67"/>
      <c r="IU61" s="67"/>
      <c r="IV61" s="67"/>
    </row>
    <row r="62" spans="1:256" ht="12.75">
      <c r="A62" s="63" t="s">
        <v>167</v>
      </c>
      <c r="B62" s="63"/>
      <c r="C62" s="63" t="s">
        <v>168</v>
      </c>
      <c r="D62" s="63" t="s">
        <v>169</v>
      </c>
      <c r="E62" s="63" t="s">
        <v>63</v>
      </c>
      <c r="F62" s="26">
        <v>440</v>
      </c>
      <c r="G62" s="79"/>
      <c r="H62" s="26">
        <f t="shared" si="20"/>
        <v>0</v>
      </c>
      <c r="I62" s="26">
        <f t="shared" si="21"/>
        <v>0</v>
      </c>
      <c r="J62" s="26">
        <f t="shared" si="22"/>
        <v>0</v>
      </c>
      <c r="K62" s="26">
        <v>0.003</v>
      </c>
      <c r="L62" s="26">
        <f t="shared" si="23"/>
        <v>1.32</v>
      </c>
      <c r="M62" s="64" t="s">
        <v>59</v>
      </c>
      <c r="P62" s="8">
        <f t="shared" si="24"/>
        <v>0</v>
      </c>
      <c r="R62" s="8">
        <f t="shared" si="25"/>
        <v>0</v>
      </c>
      <c r="S62" s="8">
        <f t="shared" si="26"/>
        <v>0</v>
      </c>
      <c r="T62" s="8">
        <f t="shared" si="27"/>
        <v>0</v>
      </c>
      <c r="U62" s="8">
        <f t="shared" si="28"/>
        <v>0</v>
      </c>
      <c r="V62" s="8">
        <f t="shared" si="29"/>
        <v>0</v>
      </c>
      <c r="W62" s="8">
        <f t="shared" si="30"/>
        <v>0</v>
      </c>
      <c r="X62" s="8">
        <f t="shared" si="31"/>
        <v>0</v>
      </c>
      <c r="Y62" s="3"/>
      <c r="Z62" s="2">
        <f t="shared" si="32"/>
        <v>0</v>
      </c>
      <c r="AA62" s="2">
        <f t="shared" si="33"/>
        <v>0</v>
      </c>
      <c r="AB62" s="2">
        <f t="shared" si="34"/>
        <v>0</v>
      </c>
      <c r="AD62" s="8">
        <v>21</v>
      </c>
      <c r="AE62" s="8">
        <f t="shared" si="35"/>
        <v>0</v>
      </c>
      <c r="AF62" s="8">
        <f t="shared" si="36"/>
        <v>0</v>
      </c>
      <c r="AG62" s="5" t="s">
        <v>114</v>
      </c>
      <c r="AM62" s="8">
        <f t="shared" si="37"/>
        <v>0</v>
      </c>
      <c r="AN62" s="8">
        <f t="shared" si="38"/>
        <v>0</v>
      </c>
      <c r="AO62" s="9" t="s">
        <v>115</v>
      </c>
      <c r="AP62" s="9" t="s">
        <v>116</v>
      </c>
      <c r="AQ62" s="3" t="s">
        <v>54</v>
      </c>
      <c r="AS62" s="8">
        <f t="shared" si="39"/>
        <v>0</v>
      </c>
      <c r="AT62" s="8">
        <f t="shared" si="40"/>
        <v>0</v>
      </c>
      <c r="AU62" s="8">
        <v>0</v>
      </c>
      <c r="AV62" s="8">
        <f t="shared" si="41"/>
        <v>1.32</v>
      </c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  <c r="GQ62" s="67"/>
      <c r="GR62" s="67"/>
      <c r="GS62" s="67"/>
      <c r="GT62" s="67"/>
      <c r="GU62" s="67"/>
      <c r="GV62" s="67"/>
      <c r="GW62" s="67"/>
      <c r="GX62" s="67"/>
      <c r="GY62" s="67"/>
      <c r="GZ62" s="67"/>
      <c r="HA62" s="67"/>
      <c r="HB62" s="67"/>
      <c r="HC62" s="67"/>
      <c r="HD62" s="67"/>
      <c r="HE62" s="67"/>
      <c r="HF62" s="67"/>
      <c r="HG62" s="67"/>
      <c r="HH62" s="67"/>
      <c r="HI62" s="67"/>
      <c r="HJ62" s="67"/>
      <c r="HK62" s="67"/>
      <c r="HL62" s="67"/>
      <c r="HM62" s="67"/>
      <c r="HN62" s="67"/>
      <c r="HO62" s="67"/>
      <c r="HP62" s="67"/>
      <c r="HQ62" s="67"/>
      <c r="HR62" s="67"/>
      <c r="HS62" s="67"/>
      <c r="HT62" s="67"/>
      <c r="HU62" s="67"/>
      <c r="HV62" s="67"/>
      <c r="HW62" s="67"/>
      <c r="HX62" s="67"/>
      <c r="HY62" s="67"/>
      <c r="HZ62" s="67"/>
      <c r="IA62" s="67"/>
      <c r="IB62" s="67"/>
      <c r="IC62" s="67"/>
      <c r="ID62" s="67"/>
      <c r="IE62" s="67"/>
      <c r="IF62" s="67"/>
      <c r="IG62" s="67"/>
      <c r="IH62" s="67"/>
      <c r="II62" s="67"/>
      <c r="IJ62" s="67"/>
      <c r="IK62" s="67"/>
      <c r="IL62" s="67"/>
      <c r="IM62" s="67"/>
      <c r="IN62" s="67"/>
      <c r="IO62" s="67"/>
      <c r="IP62" s="67"/>
      <c r="IQ62" s="67"/>
      <c r="IR62" s="67"/>
      <c r="IS62" s="67"/>
      <c r="IT62" s="67"/>
      <c r="IU62" s="67"/>
      <c r="IV62" s="67"/>
    </row>
    <row r="63" spans="1:256" ht="12.75">
      <c r="A63" s="63" t="s">
        <v>170</v>
      </c>
      <c r="B63" s="63"/>
      <c r="C63" s="63" t="s">
        <v>171</v>
      </c>
      <c r="D63" s="63" t="s">
        <v>172</v>
      </c>
      <c r="E63" s="63" t="s">
        <v>63</v>
      </c>
      <c r="F63" s="26">
        <v>430</v>
      </c>
      <c r="G63" s="79"/>
      <c r="H63" s="26">
        <f t="shared" si="20"/>
        <v>0</v>
      </c>
      <c r="I63" s="26">
        <f t="shared" si="21"/>
        <v>0</v>
      </c>
      <c r="J63" s="26">
        <f t="shared" si="22"/>
        <v>0</v>
      </c>
      <c r="K63" s="26">
        <v>0.004</v>
      </c>
      <c r="L63" s="26">
        <f t="shared" si="23"/>
        <v>1.72</v>
      </c>
      <c r="M63" s="64" t="s">
        <v>59</v>
      </c>
      <c r="P63" s="8">
        <f t="shared" si="24"/>
        <v>0</v>
      </c>
      <c r="R63" s="8">
        <f t="shared" si="25"/>
        <v>0</v>
      </c>
      <c r="S63" s="8">
        <f t="shared" si="26"/>
        <v>0</v>
      </c>
      <c r="T63" s="8">
        <f t="shared" si="27"/>
        <v>0</v>
      </c>
      <c r="U63" s="8">
        <f t="shared" si="28"/>
        <v>0</v>
      </c>
      <c r="V63" s="8">
        <f t="shared" si="29"/>
        <v>0</v>
      </c>
      <c r="W63" s="8">
        <f t="shared" si="30"/>
        <v>0</v>
      </c>
      <c r="X63" s="8">
        <f t="shared" si="31"/>
        <v>0</v>
      </c>
      <c r="Y63" s="3"/>
      <c r="Z63" s="2">
        <f t="shared" si="32"/>
        <v>0</v>
      </c>
      <c r="AA63" s="2">
        <f t="shared" si="33"/>
        <v>0</v>
      </c>
      <c r="AB63" s="2">
        <f t="shared" si="34"/>
        <v>0</v>
      </c>
      <c r="AD63" s="8">
        <v>21</v>
      </c>
      <c r="AE63" s="8">
        <f t="shared" si="35"/>
        <v>0</v>
      </c>
      <c r="AF63" s="8">
        <f t="shared" si="36"/>
        <v>0</v>
      </c>
      <c r="AG63" s="5" t="s">
        <v>114</v>
      </c>
      <c r="AM63" s="8">
        <f t="shared" si="37"/>
        <v>0</v>
      </c>
      <c r="AN63" s="8">
        <f t="shared" si="38"/>
        <v>0</v>
      </c>
      <c r="AO63" s="9" t="s">
        <v>115</v>
      </c>
      <c r="AP63" s="9" t="s">
        <v>116</v>
      </c>
      <c r="AQ63" s="3" t="s">
        <v>54</v>
      </c>
      <c r="AS63" s="8">
        <f t="shared" si="39"/>
        <v>0</v>
      </c>
      <c r="AT63" s="8">
        <f t="shared" si="40"/>
        <v>0</v>
      </c>
      <c r="AU63" s="8">
        <v>0</v>
      </c>
      <c r="AV63" s="8">
        <f t="shared" si="41"/>
        <v>1.72</v>
      </c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  <c r="GQ63" s="67"/>
      <c r="GR63" s="67"/>
      <c r="GS63" s="67"/>
      <c r="GT63" s="67"/>
      <c r="GU63" s="67"/>
      <c r="GV63" s="67"/>
      <c r="GW63" s="67"/>
      <c r="GX63" s="67"/>
      <c r="GY63" s="67"/>
      <c r="GZ63" s="67"/>
      <c r="HA63" s="67"/>
      <c r="HB63" s="67"/>
      <c r="HC63" s="67"/>
      <c r="HD63" s="67"/>
      <c r="HE63" s="67"/>
      <c r="HF63" s="67"/>
      <c r="HG63" s="67"/>
      <c r="HH63" s="67"/>
      <c r="HI63" s="67"/>
      <c r="HJ63" s="67"/>
      <c r="HK63" s="67"/>
      <c r="HL63" s="67"/>
      <c r="HM63" s="67"/>
      <c r="HN63" s="67"/>
      <c r="HO63" s="67"/>
      <c r="HP63" s="67"/>
      <c r="HQ63" s="67"/>
      <c r="HR63" s="67"/>
      <c r="HS63" s="67"/>
      <c r="HT63" s="67"/>
      <c r="HU63" s="67"/>
      <c r="HV63" s="67"/>
      <c r="HW63" s="67"/>
      <c r="HX63" s="67"/>
      <c r="HY63" s="67"/>
      <c r="HZ63" s="67"/>
      <c r="IA63" s="67"/>
      <c r="IB63" s="67"/>
      <c r="IC63" s="67"/>
      <c r="ID63" s="67"/>
      <c r="IE63" s="67"/>
      <c r="IF63" s="67"/>
      <c r="IG63" s="67"/>
      <c r="IH63" s="67"/>
      <c r="II63" s="67"/>
      <c r="IJ63" s="67"/>
      <c r="IK63" s="67"/>
      <c r="IL63" s="67"/>
      <c r="IM63" s="67"/>
      <c r="IN63" s="67"/>
      <c r="IO63" s="67"/>
      <c r="IP63" s="67"/>
      <c r="IQ63" s="67"/>
      <c r="IR63" s="67"/>
      <c r="IS63" s="67"/>
      <c r="IT63" s="67"/>
      <c r="IU63" s="67"/>
      <c r="IV63" s="67"/>
    </row>
    <row r="64" spans="1:256" ht="12.75">
      <c r="A64" s="63" t="s">
        <v>173</v>
      </c>
      <c r="B64" s="63"/>
      <c r="C64" s="63" t="s">
        <v>174</v>
      </c>
      <c r="D64" s="63" t="s">
        <v>175</v>
      </c>
      <c r="E64" s="63" t="s">
        <v>63</v>
      </c>
      <c r="F64" s="26">
        <v>310</v>
      </c>
      <c r="G64" s="79"/>
      <c r="H64" s="26">
        <f t="shared" si="20"/>
        <v>0</v>
      </c>
      <c r="I64" s="26">
        <f t="shared" si="21"/>
        <v>0</v>
      </c>
      <c r="J64" s="26">
        <f t="shared" si="22"/>
        <v>0</v>
      </c>
      <c r="K64" s="26">
        <v>0.005</v>
      </c>
      <c r="L64" s="26">
        <f t="shared" si="23"/>
        <v>1.55</v>
      </c>
      <c r="M64" s="64"/>
      <c r="P64" s="8">
        <f t="shared" si="24"/>
        <v>0</v>
      </c>
      <c r="R64" s="8">
        <f t="shared" si="25"/>
        <v>0</v>
      </c>
      <c r="S64" s="8">
        <f t="shared" si="26"/>
        <v>0</v>
      </c>
      <c r="T64" s="8">
        <f t="shared" si="27"/>
        <v>0</v>
      </c>
      <c r="U64" s="8">
        <f t="shared" si="28"/>
        <v>0</v>
      </c>
      <c r="V64" s="8">
        <f t="shared" si="29"/>
        <v>0</v>
      </c>
      <c r="W64" s="8">
        <f t="shared" si="30"/>
        <v>0</v>
      </c>
      <c r="X64" s="8">
        <f t="shared" si="31"/>
        <v>0</v>
      </c>
      <c r="Y64" s="3"/>
      <c r="Z64" s="2">
        <f t="shared" si="32"/>
        <v>0</v>
      </c>
      <c r="AA64" s="2">
        <f t="shared" si="33"/>
        <v>0</v>
      </c>
      <c r="AB64" s="2">
        <f t="shared" si="34"/>
        <v>0</v>
      </c>
      <c r="AD64" s="8">
        <v>21</v>
      </c>
      <c r="AE64" s="8">
        <f t="shared" si="35"/>
        <v>0</v>
      </c>
      <c r="AF64" s="8">
        <f t="shared" si="36"/>
        <v>0</v>
      </c>
      <c r="AG64" s="5" t="s">
        <v>114</v>
      </c>
      <c r="AM64" s="8">
        <f t="shared" si="37"/>
        <v>0</v>
      </c>
      <c r="AN64" s="8">
        <f t="shared" si="38"/>
        <v>0</v>
      </c>
      <c r="AO64" s="9" t="s">
        <v>115</v>
      </c>
      <c r="AP64" s="9" t="s">
        <v>116</v>
      </c>
      <c r="AQ64" s="3" t="s">
        <v>54</v>
      </c>
      <c r="AS64" s="8">
        <f t="shared" si="39"/>
        <v>0</v>
      </c>
      <c r="AT64" s="8">
        <f t="shared" si="40"/>
        <v>0</v>
      </c>
      <c r="AU64" s="8">
        <v>0</v>
      </c>
      <c r="AV64" s="8">
        <f t="shared" si="41"/>
        <v>1.55</v>
      </c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  <c r="GQ64" s="67"/>
      <c r="GR64" s="67"/>
      <c r="GS64" s="67"/>
      <c r="GT64" s="67"/>
      <c r="GU64" s="67"/>
      <c r="GV64" s="67"/>
      <c r="GW64" s="67"/>
      <c r="GX64" s="67"/>
      <c r="GY64" s="67"/>
      <c r="GZ64" s="67"/>
      <c r="HA64" s="67"/>
      <c r="HB64" s="67"/>
      <c r="HC64" s="67"/>
      <c r="HD64" s="67"/>
      <c r="HE64" s="67"/>
      <c r="HF64" s="67"/>
      <c r="HG64" s="67"/>
      <c r="HH64" s="67"/>
      <c r="HI64" s="67"/>
      <c r="HJ64" s="67"/>
      <c r="HK64" s="67"/>
      <c r="HL64" s="67"/>
      <c r="HM64" s="67"/>
      <c r="HN64" s="67"/>
      <c r="HO64" s="67"/>
      <c r="HP64" s="67"/>
      <c r="HQ64" s="67"/>
      <c r="HR64" s="67"/>
      <c r="HS64" s="67"/>
      <c r="HT64" s="67"/>
      <c r="HU64" s="67"/>
      <c r="HV64" s="67"/>
      <c r="HW64" s="67"/>
      <c r="HX64" s="67"/>
      <c r="HY64" s="67"/>
      <c r="HZ64" s="67"/>
      <c r="IA64" s="67"/>
      <c r="IB64" s="67"/>
      <c r="IC64" s="67"/>
      <c r="ID64" s="67"/>
      <c r="IE64" s="67"/>
      <c r="IF64" s="67"/>
      <c r="IG64" s="67"/>
      <c r="IH64" s="67"/>
      <c r="II64" s="67"/>
      <c r="IJ64" s="67"/>
      <c r="IK64" s="67"/>
      <c r="IL64" s="67"/>
      <c r="IM64" s="67"/>
      <c r="IN64" s="67"/>
      <c r="IO64" s="67"/>
      <c r="IP64" s="67"/>
      <c r="IQ64" s="67"/>
      <c r="IR64" s="67"/>
      <c r="IS64" s="67"/>
      <c r="IT64" s="67"/>
      <c r="IU64" s="67"/>
      <c r="IV64" s="67"/>
    </row>
    <row r="65" spans="1:256" ht="12.75">
      <c r="A65" s="63" t="s">
        <v>176</v>
      </c>
      <c r="B65" s="63"/>
      <c r="C65" s="63" t="s">
        <v>177</v>
      </c>
      <c r="D65" s="63" t="s">
        <v>178</v>
      </c>
      <c r="E65" s="63" t="s">
        <v>82</v>
      </c>
      <c r="F65" s="26">
        <v>58.72</v>
      </c>
      <c r="G65" s="79"/>
      <c r="H65" s="26">
        <f t="shared" si="20"/>
        <v>0</v>
      </c>
      <c r="I65" s="26">
        <f t="shared" si="21"/>
        <v>0</v>
      </c>
      <c r="J65" s="26">
        <f t="shared" si="22"/>
        <v>0</v>
      </c>
      <c r="K65" s="26">
        <v>0.65</v>
      </c>
      <c r="L65" s="26">
        <f t="shared" si="23"/>
        <v>38.168</v>
      </c>
      <c r="M65" s="64" t="s">
        <v>59</v>
      </c>
      <c r="P65" s="8">
        <f t="shared" si="24"/>
        <v>0</v>
      </c>
      <c r="R65" s="8">
        <f t="shared" si="25"/>
        <v>0</v>
      </c>
      <c r="S65" s="8">
        <f t="shared" si="26"/>
        <v>0</v>
      </c>
      <c r="T65" s="8">
        <f t="shared" si="27"/>
        <v>0</v>
      </c>
      <c r="U65" s="8">
        <f t="shared" si="28"/>
        <v>0</v>
      </c>
      <c r="V65" s="8">
        <f t="shared" si="29"/>
        <v>0</v>
      </c>
      <c r="W65" s="8">
        <f t="shared" si="30"/>
        <v>0</v>
      </c>
      <c r="X65" s="8">
        <f t="shared" si="31"/>
        <v>0</v>
      </c>
      <c r="Y65" s="3"/>
      <c r="Z65" s="2">
        <f t="shared" si="32"/>
        <v>0</v>
      </c>
      <c r="AA65" s="2">
        <f t="shared" si="33"/>
        <v>0</v>
      </c>
      <c r="AB65" s="2">
        <f t="shared" si="34"/>
        <v>0</v>
      </c>
      <c r="AD65" s="8">
        <v>21</v>
      </c>
      <c r="AE65" s="8">
        <f t="shared" si="35"/>
        <v>0</v>
      </c>
      <c r="AF65" s="8">
        <f t="shared" si="36"/>
        <v>0</v>
      </c>
      <c r="AG65" s="5" t="s">
        <v>114</v>
      </c>
      <c r="AM65" s="8">
        <f t="shared" si="37"/>
        <v>0</v>
      </c>
      <c r="AN65" s="8">
        <f t="shared" si="38"/>
        <v>0</v>
      </c>
      <c r="AO65" s="9" t="s">
        <v>115</v>
      </c>
      <c r="AP65" s="9" t="s">
        <v>116</v>
      </c>
      <c r="AQ65" s="3" t="s">
        <v>54</v>
      </c>
      <c r="AS65" s="8">
        <f t="shared" si="39"/>
        <v>0</v>
      </c>
      <c r="AT65" s="8">
        <f t="shared" si="40"/>
        <v>0</v>
      </c>
      <c r="AU65" s="8">
        <v>0</v>
      </c>
      <c r="AV65" s="8">
        <f t="shared" si="41"/>
        <v>38.168</v>
      </c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  <c r="GQ65" s="67"/>
      <c r="GR65" s="67"/>
      <c r="GS65" s="67"/>
      <c r="GT65" s="67"/>
      <c r="GU65" s="67"/>
      <c r="GV65" s="67"/>
      <c r="GW65" s="67"/>
      <c r="GX65" s="67"/>
      <c r="GY65" s="67"/>
      <c r="GZ65" s="67"/>
      <c r="HA65" s="67"/>
      <c r="HB65" s="67"/>
      <c r="HC65" s="67"/>
      <c r="HD65" s="67"/>
      <c r="HE65" s="67"/>
      <c r="HF65" s="67"/>
      <c r="HG65" s="67"/>
      <c r="HH65" s="67"/>
      <c r="HI65" s="67"/>
      <c r="HJ65" s="67"/>
      <c r="HK65" s="67"/>
      <c r="HL65" s="67"/>
      <c r="HM65" s="67"/>
      <c r="HN65" s="67"/>
      <c r="HO65" s="67"/>
      <c r="HP65" s="67"/>
      <c r="HQ65" s="67"/>
      <c r="HR65" s="67"/>
      <c r="HS65" s="67"/>
      <c r="HT65" s="67"/>
      <c r="HU65" s="67"/>
      <c r="HV65" s="67"/>
      <c r="HW65" s="67"/>
      <c r="HX65" s="67"/>
      <c r="HY65" s="67"/>
      <c r="HZ65" s="67"/>
      <c r="IA65" s="67"/>
      <c r="IB65" s="67"/>
      <c r="IC65" s="67"/>
      <c r="ID65" s="67"/>
      <c r="IE65" s="67"/>
      <c r="IF65" s="67"/>
      <c r="IG65" s="67"/>
      <c r="IH65" s="67"/>
      <c r="II65" s="67"/>
      <c r="IJ65" s="67"/>
      <c r="IK65" s="67"/>
      <c r="IL65" s="67"/>
      <c r="IM65" s="67"/>
      <c r="IN65" s="67"/>
      <c r="IO65" s="67"/>
      <c r="IP65" s="67"/>
      <c r="IQ65" s="67"/>
      <c r="IR65" s="67"/>
      <c r="IS65" s="67"/>
      <c r="IT65" s="67"/>
      <c r="IU65" s="67"/>
      <c r="IV65" s="67"/>
    </row>
    <row r="66" spans="1:256" ht="12.75">
      <c r="A66" s="63" t="s">
        <v>179</v>
      </c>
      <c r="B66" s="63"/>
      <c r="C66" s="63" t="s">
        <v>180</v>
      </c>
      <c r="D66" s="63" t="s">
        <v>181</v>
      </c>
      <c r="E66" s="63" t="s">
        <v>63</v>
      </c>
      <c r="F66" s="26">
        <v>1235</v>
      </c>
      <c r="G66" s="79"/>
      <c r="H66" s="26">
        <f t="shared" si="20"/>
        <v>0</v>
      </c>
      <c r="I66" s="26">
        <f t="shared" si="21"/>
        <v>0</v>
      </c>
      <c r="J66" s="26">
        <f t="shared" si="22"/>
        <v>0</v>
      </c>
      <c r="K66" s="26">
        <v>0</v>
      </c>
      <c r="L66" s="26">
        <f t="shared" si="23"/>
        <v>0</v>
      </c>
      <c r="M66" s="64"/>
      <c r="P66" s="8">
        <f t="shared" si="24"/>
        <v>0</v>
      </c>
      <c r="R66" s="8">
        <f t="shared" si="25"/>
        <v>0</v>
      </c>
      <c r="S66" s="8">
        <f t="shared" si="26"/>
        <v>0</v>
      </c>
      <c r="T66" s="8">
        <f t="shared" si="27"/>
        <v>0</v>
      </c>
      <c r="U66" s="8">
        <f t="shared" si="28"/>
        <v>0</v>
      </c>
      <c r="V66" s="8">
        <f t="shared" si="29"/>
        <v>0</v>
      </c>
      <c r="W66" s="8">
        <f t="shared" si="30"/>
        <v>0</v>
      </c>
      <c r="X66" s="8">
        <f t="shared" si="31"/>
        <v>0</v>
      </c>
      <c r="Y66" s="3"/>
      <c r="Z66" s="2">
        <f t="shared" si="32"/>
        <v>0</v>
      </c>
      <c r="AA66" s="2">
        <f t="shared" si="33"/>
        <v>0</v>
      </c>
      <c r="AB66" s="2">
        <f t="shared" si="34"/>
        <v>0</v>
      </c>
      <c r="AD66" s="8">
        <v>21</v>
      </c>
      <c r="AE66" s="8">
        <f t="shared" si="35"/>
        <v>0</v>
      </c>
      <c r="AF66" s="8">
        <f t="shared" si="36"/>
        <v>0</v>
      </c>
      <c r="AG66" s="5" t="s">
        <v>114</v>
      </c>
      <c r="AM66" s="8">
        <f t="shared" si="37"/>
        <v>0</v>
      </c>
      <c r="AN66" s="8">
        <f t="shared" si="38"/>
        <v>0</v>
      </c>
      <c r="AO66" s="9" t="s">
        <v>115</v>
      </c>
      <c r="AP66" s="9" t="s">
        <v>116</v>
      </c>
      <c r="AQ66" s="3" t="s">
        <v>54</v>
      </c>
      <c r="AS66" s="8">
        <f t="shared" si="39"/>
        <v>0</v>
      </c>
      <c r="AT66" s="8">
        <f t="shared" si="40"/>
        <v>0</v>
      </c>
      <c r="AU66" s="8">
        <v>0</v>
      </c>
      <c r="AV66" s="8">
        <f t="shared" si="41"/>
        <v>0</v>
      </c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  <c r="GQ66" s="67"/>
      <c r="GR66" s="67"/>
      <c r="GS66" s="67"/>
      <c r="GT66" s="67"/>
      <c r="GU66" s="67"/>
      <c r="GV66" s="67"/>
      <c r="GW66" s="67"/>
      <c r="GX66" s="67"/>
      <c r="GY66" s="67"/>
      <c r="GZ66" s="67"/>
      <c r="HA66" s="67"/>
      <c r="HB66" s="67"/>
      <c r="HC66" s="67"/>
      <c r="HD66" s="67"/>
      <c r="HE66" s="67"/>
      <c r="HF66" s="67"/>
      <c r="HG66" s="67"/>
      <c r="HH66" s="67"/>
      <c r="HI66" s="67"/>
      <c r="HJ66" s="67"/>
      <c r="HK66" s="67"/>
      <c r="HL66" s="67"/>
      <c r="HM66" s="67"/>
      <c r="HN66" s="67"/>
      <c r="HO66" s="67"/>
      <c r="HP66" s="67"/>
      <c r="HQ66" s="67"/>
      <c r="HR66" s="67"/>
      <c r="HS66" s="67"/>
      <c r="HT66" s="67"/>
      <c r="HU66" s="67"/>
      <c r="HV66" s="67"/>
      <c r="HW66" s="67"/>
      <c r="HX66" s="67"/>
      <c r="HY66" s="67"/>
      <c r="HZ66" s="67"/>
      <c r="IA66" s="67"/>
      <c r="IB66" s="67"/>
      <c r="IC66" s="67"/>
      <c r="ID66" s="67"/>
      <c r="IE66" s="67"/>
      <c r="IF66" s="67"/>
      <c r="IG66" s="67"/>
      <c r="IH66" s="67"/>
      <c r="II66" s="67"/>
      <c r="IJ66" s="67"/>
      <c r="IK66" s="67"/>
      <c r="IL66" s="67"/>
      <c r="IM66" s="67"/>
      <c r="IN66" s="67"/>
      <c r="IO66" s="67"/>
      <c r="IP66" s="67"/>
      <c r="IQ66" s="67"/>
      <c r="IR66" s="67"/>
      <c r="IS66" s="67"/>
      <c r="IT66" s="67"/>
      <c r="IU66" s="67"/>
      <c r="IV66" s="67"/>
    </row>
    <row r="67" spans="1:256" ht="12.75">
      <c r="A67" s="63" t="s">
        <v>182</v>
      </c>
      <c r="B67" s="63"/>
      <c r="C67" s="63" t="s">
        <v>183</v>
      </c>
      <c r="D67" s="63" t="s">
        <v>184</v>
      </c>
      <c r="E67" s="63" t="s">
        <v>58</v>
      </c>
      <c r="F67" s="26">
        <v>1332.32</v>
      </c>
      <c r="G67" s="79"/>
      <c r="H67" s="26">
        <f t="shared" si="20"/>
        <v>0</v>
      </c>
      <c r="I67" s="26">
        <f t="shared" si="21"/>
        <v>0</v>
      </c>
      <c r="J67" s="26">
        <f t="shared" si="22"/>
        <v>0</v>
      </c>
      <c r="K67" s="26">
        <v>0</v>
      </c>
      <c r="L67" s="26">
        <f t="shared" si="23"/>
        <v>0</v>
      </c>
      <c r="M67" s="64"/>
      <c r="P67" s="8">
        <f t="shared" si="24"/>
        <v>0</v>
      </c>
      <c r="R67" s="8">
        <f t="shared" si="25"/>
        <v>0</v>
      </c>
      <c r="S67" s="8">
        <f t="shared" si="26"/>
        <v>0</v>
      </c>
      <c r="T67" s="8">
        <f t="shared" si="27"/>
        <v>0</v>
      </c>
      <c r="U67" s="8">
        <f t="shared" si="28"/>
        <v>0</v>
      </c>
      <c r="V67" s="8">
        <f t="shared" si="29"/>
        <v>0</v>
      </c>
      <c r="W67" s="8">
        <f t="shared" si="30"/>
        <v>0</v>
      </c>
      <c r="X67" s="8">
        <f t="shared" si="31"/>
        <v>0</v>
      </c>
      <c r="Y67" s="3"/>
      <c r="Z67" s="2">
        <f t="shared" si="32"/>
        <v>0</v>
      </c>
      <c r="AA67" s="2">
        <f t="shared" si="33"/>
        <v>0</v>
      </c>
      <c r="AB67" s="2">
        <f t="shared" si="34"/>
        <v>0</v>
      </c>
      <c r="AD67" s="8">
        <v>21</v>
      </c>
      <c r="AE67" s="8">
        <f t="shared" si="35"/>
        <v>0</v>
      </c>
      <c r="AF67" s="8">
        <f t="shared" si="36"/>
        <v>0</v>
      </c>
      <c r="AG67" s="5" t="s">
        <v>114</v>
      </c>
      <c r="AM67" s="8">
        <f t="shared" si="37"/>
        <v>0</v>
      </c>
      <c r="AN67" s="8">
        <f t="shared" si="38"/>
        <v>0</v>
      </c>
      <c r="AO67" s="9" t="s">
        <v>115</v>
      </c>
      <c r="AP67" s="9" t="s">
        <v>116</v>
      </c>
      <c r="AQ67" s="3" t="s">
        <v>54</v>
      </c>
      <c r="AS67" s="8">
        <f t="shared" si="39"/>
        <v>0</v>
      </c>
      <c r="AT67" s="8">
        <f t="shared" si="40"/>
        <v>0</v>
      </c>
      <c r="AU67" s="8">
        <v>0</v>
      </c>
      <c r="AV67" s="8">
        <f t="shared" si="41"/>
        <v>0</v>
      </c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  <c r="GQ67" s="67"/>
      <c r="GR67" s="67"/>
      <c r="GS67" s="67"/>
      <c r="GT67" s="67"/>
      <c r="GU67" s="67"/>
      <c r="GV67" s="67"/>
      <c r="GW67" s="67"/>
      <c r="GX67" s="67"/>
      <c r="GY67" s="67"/>
      <c r="GZ67" s="67"/>
      <c r="HA67" s="67"/>
      <c r="HB67" s="67"/>
      <c r="HC67" s="67"/>
      <c r="HD67" s="67"/>
      <c r="HE67" s="67"/>
      <c r="HF67" s="67"/>
      <c r="HG67" s="67"/>
      <c r="HH67" s="67"/>
      <c r="HI67" s="67"/>
      <c r="HJ67" s="67"/>
      <c r="HK67" s="67"/>
      <c r="HL67" s="67"/>
      <c r="HM67" s="67"/>
      <c r="HN67" s="67"/>
      <c r="HO67" s="67"/>
      <c r="HP67" s="67"/>
      <c r="HQ67" s="67"/>
      <c r="HR67" s="67"/>
      <c r="HS67" s="67"/>
      <c r="HT67" s="67"/>
      <c r="HU67" s="67"/>
      <c r="HV67" s="67"/>
      <c r="HW67" s="67"/>
      <c r="HX67" s="67"/>
      <c r="HY67" s="67"/>
      <c r="HZ67" s="67"/>
      <c r="IA67" s="67"/>
      <c r="IB67" s="67"/>
      <c r="IC67" s="67"/>
      <c r="ID67" s="67"/>
      <c r="IE67" s="67"/>
      <c r="IF67" s="67"/>
      <c r="IG67" s="67"/>
      <c r="IH67" s="67"/>
      <c r="II67" s="67"/>
      <c r="IJ67" s="67"/>
      <c r="IK67" s="67"/>
      <c r="IL67" s="67"/>
      <c r="IM67" s="67"/>
      <c r="IN67" s="67"/>
      <c r="IO67" s="67"/>
      <c r="IP67" s="67"/>
      <c r="IQ67" s="67"/>
      <c r="IR67" s="67"/>
      <c r="IS67" s="67"/>
      <c r="IT67" s="67"/>
      <c r="IU67" s="67"/>
      <c r="IV67" s="67"/>
    </row>
    <row r="68" spans="1:256" ht="12.75">
      <c r="A68" s="63" t="s">
        <v>185</v>
      </c>
      <c r="B68" s="63"/>
      <c r="C68" s="63" t="s">
        <v>186</v>
      </c>
      <c r="D68" s="63" t="s">
        <v>187</v>
      </c>
      <c r="E68" s="63" t="s">
        <v>82</v>
      </c>
      <c r="F68" s="26">
        <v>133.23</v>
      </c>
      <c r="G68" s="79"/>
      <c r="H68" s="26">
        <f t="shared" si="20"/>
        <v>0</v>
      </c>
      <c r="I68" s="26">
        <f t="shared" si="21"/>
        <v>0</v>
      </c>
      <c r="J68" s="26">
        <f t="shared" si="22"/>
        <v>0</v>
      </c>
      <c r="K68" s="26">
        <v>0.6</v>
      </c>
      <c r="L68" s="26">
        <f t="shared" si="23"/>
        <v>79.93799999999999</v>
      </c>
      <c r="M68" s="64" t="s">
        <v>59</v>
      </c>
      <c r="P68" s="8">
        <f t="shared" si="24"/>
        <v>0</v>
      </c>
      <c r="R68" s="8">
        <f t="shared" si="25"/>
        <v>0</v>
      </c>
      <c r="S68" s="8">
        <f t="shared" si="26"/>
        <v>0</v>
      </c>
      <c r="T68" s="8">
        <f t="shared" si="27"/>
        <v>0</v>
      </c>
      <c r="U68" s="8">
        <f t="shared" si="28"/>
        <v>0</v>
      </c>
      <c r="V68" s="8">
        <f t="shared" si="29"/>
        <v>0</v>
      </c>
      <c r="W68" s="8">
        <f t="shared" si="30"/>
        <v>0</v>
      </c>
      <c r="X68" s="8">
        <f t="shared" si="31"/>
        <v>0</v>
      </c>
      <c r="Y68" s="3"/>
      <c r="Z68" s="2">
        <f t="shared" si="32"/>
        <v>0</v>
      </c>
      <c r="AA68" s="2">
        <f t="shared" si="33"/>
        <v>0</v>
      </c>
      <c r="AB68" s="2">
        <f t="shared" si="34"/>
        <v>0</v>
      </c>
      <c r="AD68" s="8">
        <v>21</v>
      </c>
      <c r="AE68" s="8">
        <f t="shared" si="35"/>
        <v>0</v>
      </c>
      <c r="AF68" s="8">
        <f t="shared" si="36"/>
        <v>0</v>
      </c>
      <c r="AG68" s="5" t="s">
        <v>114</v>
      </c>
      <c r="AM68" s="8">
        <f t="shared" si="37"/>
        <v>0</v>
      </c>
      <c r="AN68" s="8">
        <f t="shared" si="38"/>
        <v>0</v>
      </c>
      <c r="AO68" s="9" t="s">
        <v>115</v>
      </c>
      <c r="AP68" s="9" t="s">
        <v>116</v>
      </c>
      <c r="AQ68" s="3" t="s">
        <v>54</v>
      </c>
      <c r="AS68" s="8">
        <f t="shared" si="39"/>
        <v>0</v>
      </c>
      <c r="AT68" s="8">
        <f t="shared" si="40"/>
        <v>0</v>
      </c>
      <c r="AU68" s="8">
        <v>0</v>
      </c>
      <c r="AV68" s="8">
        <f t="shared" si="41"/>
        <v>79.93799999999999</v>
      </c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  <c r="GQ68" s="67"/>
      <c r="GR68" s="67"/>
      <c r="GS68" s="67"/>
      <c r="GT68" s="67"/>
      <c r="GU68" s="67"/>
      <c r="GV68" s="67"/>
      <c r="GW68" s="67"/>
      <c r="GX68" s="67"/>
      <c r="GY68" s="67"/>
      <c r="GZ68" s="67"/>
      <c r="HA68" s="67"/>
      <c r="HB68" s="67"/>
      <c r="HC68" s="67"/>
      <c r="HD68" s="67"/>
      <c r="HE68" s="67"/>
      <c r="HF68" s="67"/>
      <c r="HG68" s="67"/>
      <c r="HH68" s="67"/>
      <c r="HI68" s="67"/>
      <c r="HJ68" s="67"/>
      <c r="HK68" s="67"/>
      <c r="HL68" s="67"/>
      <c r="HM68" s="67"/>
      <c r="HN68" s="67"/>
      <c r="HO68" s="67"/>
      <c r="HP68" s="67"/>
      <c r="HQ68" s="67"/>
      <c r="HR68" s="67"/>
      <c r="HS68" s="67"/>
      <c r="HT68" s="67"/>
      <c r="HU68" s="67"/>
      <c r="HV68" s="67"/>
      <c r="HW68" s="67"/>
      <c r="HX68" s="67"/>
      <c r="HY68" s="67"/>
      <c r="HZ68" s="67"/>
      <c r="IA68" s="67"/>
      <c r="IB68" s="67"/>
      <c r="IC68" s="67"/>
      <c r="ID68" s="67"/>
      <c r="IE68" s="67"/>
      <c r="IF68" s="67"/>
      <c r="IG68" s="67"/>
      <c r="IH68" s="67"/>
      <c r="II68" s="67"/>
      <c r="IJ68" s="67"/>
      <c r="IK68" s="67"/>
      <c r="IL68" s="67"/>
      <c r="IM68" s="67"/>
      <c r="IN68" s="67"/>
      <c r="IO68" s="67"/>
      <c r="IP68" s="67"/>
      <c r="IQ68" s="67"/>
      <c r="IR68" s="67"/>
      <c r="IS68" s="67"/>
      <c r="IT68" s="67"/>
      <c r="IU68" s="67"/>
      <c r="IV68" s="67"/>
    </row>
    <row r="69" spans="1:13" s="67" customFormat="1" ht="12.75">
      <c r="A69" s="65"/>
      <c r="B69" s="65"/>
      <c r="C69" s="65"/>
      <c r="D69" s="65"/>
      <c r="E69" s="65"/>
      <c r="F69" s="65"/>
      <c r="G69" s="65"/>
      <c r="H69" s="102" t="s">
        <v>188</v>
      </c>
      <c r="I69" s="103"/>
      <c r="J69" s="66">
        <f>J13+J41+J43</f>
        <v>0</v>
      </c>
      <c r="K69" s="65"/>
      <c r="L69" s="65"/>
      <c r="M69" s="65"/>
    </row>
    <row r="70" spans="8:10" s="67" customFormat="1" ht="12.75">
      <c r="H70" s="68" t="s">
        <v>189</v>
      </c>
      <c r="I70" s="69"/>
      <c r="J70" s="70">
        <f>J69*0.21</f>
        <v>0</v>
      </c>
    </row>
    <row r="71" spans="8:10" s="67" customFormat="1" ht="12.75">
      <c r="H71" s="71" t="s">
        <v>190</v>
      </c>
      <c r="I71" s="72"/>
      <c r="J71" s="73">
        <f>J70+J69</f>
        <v>0</v>
      </c>
    </row>
    <row r="72" spans="6:12" ht="12.75">
      <c r="F72" s="20"/>
      <c r="H72" s="20"/>
      <c r="I72" s="20"/>
      <c r="J72" s="20"/>
      <c r="K72" s="20"/>
      <c r="L72" s="20"/>
    </row>
    <row r="73" spans="6:12" ht="12.75">
      <c r="F73" s="20"/>
      <c r="H73" s="20"/>
      <c r="I73" s="20"/>
      <c r="J73" s="20"/>
      <c r="K73" s="20"/>
      <c r="L73" s="20"/>
    </row>
    <row r="74" spans="8:12" ht="12.75">
      <c r="H74" s="20"/>
      <c r="I74" s="20"/>
      <c r="J74" s="20"/>
      <c r="K74" s="20"/>
      <c r="L74" s="20"/>
    </row>
  </sheetData>
  <sheetProtection password="CB37" sheet="1" objects="1" scenarios="1" selectLockedCells="1"/>
  <protectedRanges>
    <protectedRange sqref="G44:G68" name="Oblast1"/>
    <protectedRange sqref="G42" name="Oblast2"/>
    <protectedRange sqref="G37:G40" name="Oblast3"/>
    <protectedRange sqref="G32:G35" name="Oblast4"/>
    <protectedRange sqref="G27:G30" name="Oblast5"/>
    <protectedRange sqref="G24" name="Oblast6"/>
    <protectedRange sqref="G14:G22" name="Oblast7"/>
  </protectedRanges>
  <mergeCells count="32">
    <mergeCell ref="A1:M1"/>
    <mergeCell ref="A2:C3"/>
    <mergeCell ref="D2:D3"/>
    <mergeCell ref="E2:F3"/>
    <mergeCell ref="G2:H3"/>
    <mergeCell ref="I2:I3"/>
    <mergeCell ref="J2:M3"/>
    <mergeCell ref="I6:I7"/>
    <mergeCell ref="J6:M7"/>
    <mergeCell ref="A4:C5"/>
    <mergeCell ref="D4:D5"/>
    <mergeCell ref="E4:F5"/>
    <mergeCell ref="G4:H5"/>
    <mergeCell ref="I4:I5"/>
    <mergeCell ref="A8:C9"/>
    <mergeCell ref="D8:D9"/>
    <mergeCell ref="E8:F9"/>
    <mergeCell ref="G8:H9"/>
    <mergeCell ref="I8:I9"/>
    <mergeCell ref="J4:M5"/>
    <mergeCell ref="A6:C7"/>
    <mergeCell ref="D6:D7"/>
    <mergeCell ref="E6:F7"/>
    <mergeCell ref="G6:H7"/>
    <mergeCell ref="J8:M9"/>
    <mergeCell ref="H69:I69"/>
    <mergeCell ref="H10:J10"/>
    <mergeCell ref="K10:L10"/>
    <mergeCell ref="D12:G12"/>
    <mergeCell ref="D13:G13"/>
    <mergeCell ref="D41:G41"/>
    <mergeCell ref="D43:G43"/>
  </mergeCells>
  <printOptions/>
  <pageMargins left="0.3937007874015748" right="0.3937007874015748" top="0.1968503937007874" bottom="0.3937007874015748" header="0.5118110236220472" footer="0.5118110236220472"/>
  <pageSetup fitToHeight="0" fitToWidth="1" orientation="landscape" paperSize="9" scale="71" r:id="rId1"/>
  <ignoredErrors>
    <ignoredError sqref="M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4">
      <selection activeCell="F8" sqref="F8:G9"/>
    </sheetView>
  </sheetViews>
  <sheetFormatPr defaultColWidth="11.57421875" defaultRowHeight="12.75"/>
  <cols>
    <col min="1" max="1" width="9.140625" style="0" customWidth="1"/>
    <col min="2" max="2" width="21.7109375" style="0" customWidth="1"/>
    <col min="3" max="3" width="22.8515625" style="0" customWidth="1"/>
    <col min="4" max="4" width="10.00390625" style="0" customWidth="1"/>
    <col min="5" max="5" width="23.57421875" style="0" customWidth="1"/>
    <col min="6" max="6" width="25.7109375" style="0" customWidth="1"/>
    <col min="7" max="7" width="9.140625" style="0" customWidth="1"/>
    <col min="8" max="8" width="26.7109375" style="0" customWidth="1"/>
    <col min="9" max="9" width="26.421875" style="0" customWidth="1"/>
  </cols>
  <sheetData>
    <row r="1" spans="1:9" ht="72.75" customHeight="1">
      <c r="A1" s="158" t="s">
        <v>191</v>
      </c>
      <c r="B1" s="158"/>
      <c r="C1" s="158"/>
      <c r="D1" s="158"/>
      <c r="E1" s="158"/>
      <c r="F1" s="158"/>
      <c r="G1" s="158"/>
      <c r="H1" s="158"/>
      <c r="I1" s="158"/>
    </row>
    <row r="2" spans="1:10" ht="12.75">
      <c r="A2" s="120" t="s">
        <v>1</v>
      </c>
      <c r="B2" s="121"/>
      <c r="C2" s="122" t="s">
        <v>192</v>
      </c>
      <c r="D2" s="103"/>
      <c r="E2" s="125" t="s">
        <v>4</v>
      </c>
      <c r="F2" s="125" t="s">
        <v>5</v>
      </c>
      <c r="G2" s="121"/>
      <c r="H2" s="125" t="s">
        <v>193</v>
      </c>
      <c r="I2" s="157"/>
      <c r="J2" s="6"/>
    </row>
    <row r="3" spans="1:10" ht="12.75">
      <c r="A3" s="117"/>
      <c r="B3" s="98"/>
      <c r="C3" s="123"/>
      <c r="D3" s="123"/>
      <c r="E3" s="98"/>
      <c r="F3" s="98"/>
      <c r="G3" s="98"/>
      <c r="H3" s="98"/>
      <c r="I3" s="99"/>
      <c r="J3" s="6"/>
    </row>
    <row r="4" spans="1:10" ht="12.75">
      <c r="A4" s="113" t="s">
        <v>6</v>
      </c>
      <c r="B4" s="98"/>
      <c r="C4" s="97" t="s">
        <v>194</v>
      </c>
      <c r="D4" s="98"/>
      <c r="E4" s="97" t="s">
        <v>9</v>
      </c>
      <c r="F4" s="97" t="s">
        <v>195</v>
      </c>
      <c r="G4" s="98"/>
      <c r="H4" s="97" t="s">
        <v>193</v>
      </c>
      <c r="I4" s="148"/>
      <c r="J4" s="6"/>
    </row>
    <row r="5" spans="1:10" ht="12.75">
      <c r="A5" s="117"/>
      <c r="B5" s="98"/>
      <c r="C5" s="98"/>
      <c r="D5" s="98"/>
      <c r="E5" s="98"/>
      <c r="F5" s="98"/>
      <c r="G5" s="98"/>
      <c r="H5" s="98"/>
      <c r="I5" s="99"/>
      <c r="J5" s="6"/>
    </row>
    <row r="6" spans="1:10" ht="12.75">
      <c r="A6" s="113" t="s">
        <v>11</v>
      </c>
      <c r="B6" s="98"/>
      <c r="C6" s="97" t="s">
        <v>196</v>
      </c>
      <c r="D6" s="98"/>
      <c r="E6" s="97" t="s">
        <v>14</v>
      </c>
      <c r="F6" s="154"/>
      <c r="G6" s="153"/>
      <c r="H6" s="97" t="s">
        <v>193</v>
      </c>
      <c r="I6" s="155"/>
      <c r="J6" s="6"/>
    </row>
    <row r="7" spans="1:10" ht="12.75">
      <c r="A7" s="117"/>
      <c r="B7" s="98"/>
      <c r="C7" s="98"/>
      <c r="D7" s="98"/>
      <c r="E7" s="98"/>
      <c r="F7" s="153"/>
      <c r="G7" s="153"/>
      <c r="H7" s="98"/>
      <c r="I7" s="156"/>
      <c r="J7" s="6"/>
    </row>
    <row r="8" spans="1:10" ht="12.75">
      <c r="A8" s="113" t="s">
        <v>8</v>
      </c>
      <c r="B8" s="98"/>
      <c r="C8" s="116"/>
      <c r="D8" s="98"/>
      <c r="E8" s="97" t="s">
        <v>13</v>
      </c>
      <c r="F8" s="153"/>
      <c r="G8" s="153"/>
      <c r="H8" s="115" t="s">
        <v>197</v>
      </c>
      <c r="I8" s="148" t="s">
        <v>185</v>
      </c>
      <c r="J8" s="6"/>
    </row>
    <row r="9" spans="1:10" ht="12.75">
      <c r="A9" s="117"/>
      <c r="B9" s="98"/>
      <c r="C9" s="98"/>
      <c r="D9" s="98"/>
      <c r="E9" s="98"/>
      <c r="F9" s="153"/>
      <c r="G9" s="153"/>
      <c r="H9" s="98"/>
      <c r="I9" s="99"/>
      <c r="J9" s="6"/>
    </row>
    <row r="10" spans="1:10" ht="12.75">
      <c r="A10" s="113" t="s">
        <v>16</v>
      </c>
      <c r="B10" s="98"/>
      <c r="C10" s="97"/>
      <c r="D10" s="98"/>
      <c r="E10" s="97" t="s">
        <v>18</v>
      </c>
      <c r="F10" s="97" t="s">
        <v>15</v>
      </c>
      <c r="G10" s="98"/>
      <c r="H10" s="115" t="s">
        <v>198</v>
      </c>
      <c r="I10" s="151">
        <v>42970</v>
      </c>
      <c r="J10" s="6"/>
    </row>
    <row r="11" spans="1:10" ht="12.75">
      <c r="A11" s="149"/>
      <c r="B11" s="150"/>
      <c r="C11" s="150"/>
      <c r="D11" s="150"/>
      <c r="E11" s="150"/>
      <c r="F11" s="150"/>
      <c r="G11" s="150"/>
      <c r="H11" s="150"/>
      <c r="I11" s="152"/>
      <c r="J11" s="6"/>
    </row>
    <row r="12" spans="1:10" ht="12.75">
      <c r="A12" s="28"/>
      <c r="B12" s="28"/>
      <c r="C12" s="28"/>
      <c r="D12" s="28"/>
      <c r="E12" s="28"/>
      <c r="F12" s="28"/>
      <c r="G12" s="28"/>
      <c r="H12" s="28"/>
      <c r="I12" s="28"/>
      <c r="J12" s="22"/>
    </row>
    <row r="13" spans="1:9" ht="23.25" customHeight="1">
      <c r="A13" s="144" t="s">
        <v>199</v>
      </c>
      <c r="B13" s="145"/>
      <c r="C13" s="145"/>
      <c r="D13" s="145"/>
      <c r="E13" s="145"/>
      <c r="F13" s="145"/>
      <c r="G13" s="145"/>
      <c r="H13" s="145"/>
      <c r="I13" s="145"/>
    </row>
    <row r="14" spans="1:9" ht="23.25" customHeight="1">
      <c r="A14" s="80"/>
      <c r="B14" s="81"/>
      <c r="C14" s="81"/>
      <c r="D14" s="81"/>
      <c r="E14" s="81"/>
      <c r="F14" s="81"/>
      <c r="G14" s="81"/>
      <c r="H14" s="81"/>
      <c r="I14" s="81"/>
    </row>
    <row r="15" spans="1:10" ht="26.25" customHeight="1">
      <c r="A15" s="82" t="s">
        <v>200</v>
      </c>
      <c r="B15" s="146" t="s">
        <v>201</v>
      </c>
      <c r="C15" s="147"/>
      <c r="D15" s="82" t="s">
        <v>202</v>
      </c>
      <c r="E15" s="146" t="s">
        <v>203</v>
      </c>
      <c r="F15" s="147"/>
      <c r="G15" s="82" t="s">
        <v>204</v>
      </c>
      <c r="H15" s="146" t="s">
        <v>205</v>
      </c>
      <c r="I15" s="147"/>
      <c r="J15" s="6"/>
    </row>
    <row r="16" spans="1:10" ht="15" customHeight="1">
      <c r="A16" s="83" t="s">
        <v>206</v>
      </c>
      <c r="B16" s="84" t="s">
        <v>207</v>
      </c>
      <c r="C16" s="85">
        <f>'Stavební rozpočet'!H13</f>
        <v>0</v>
      </c>
      <c r="D16" s="142" t="s">
        <v>208</v>
      </c>
      <c r="E16" s="143"/>
      <c r="F16" s="85">
        <v>0</v>
      </c>
      <c r="G16" s="142" t="s">
        <v>209</v>
      </c>
      <c r="H16" s="143"/>
      <c r="I16" s="85">
        <v>0</v>
      </c>
      <c r="J16" s="6"/>
    </row>
    <row r="17" spans="1:10" ht="15" customHeight="1">
      <c r="A17" s="86"/>
      <c r="B17" s="84" t="s">
        <v>33</v>
      </c>
      <c r="C17" s="85">
        <f>'Stavební rozpočet'!I13</f>
        <v>0</v>
      </c>
      <c r="D17" s="142" t="s">
        <v>210</v>
      </c>
      <c r="E17" s="143"/>
      <c r="F17" s="85">
        <v>0</v>
      </c>
      <c r="G17" s="142" t="s">
        <v>211</v>
      </c>
      <c r="H17" s="143"/>
      <c r="I17" s="85">
        <v>0</v>
      </c>
      <c r="J17" s="6"/>
    </row>
    <row r="18" spans="1:10" ht="15" customHeight="1">
      <c r="A18" s="83" t="s">
        <v>212</v>
      </c>
      <c r="B18" s="84" t="s">
        <v>207</v>
      </c>
      <c r="C18" s="85">
        <f>SUM('Stavební rozpočet'!T12:T68)</f>
        <v>0</v>
      </c>
      <c r="D18" s="142" t="s">
        <v>213</v>
      </c>
      <c r="E18" s="143"/>
      <c r="F18" s="85">
        <v>0</v>
      </c>
      <c r="G18" s="142" t="s">
        <v>214</v>
      </c>
      <c r="H18" s="143"/>
      <c r="I18" s="85">
        <v>0</v>
      </c>
      <c r="J18" s="6"/>
    </row>
    <row r="19" spans="1:10" ht="15" customHeight="1">
      <c r="A19" s="86"/>
      <c r="B19" s="84" t="s">
        <v>33</v>
      </c>
      <c r="C19" s="85">
        <f>SUM('Stavební rozpočet'!U12:U68)</f>
        <v>0</v>
      </c>
      <c r="D19" s="142"/>
      <c r="E19" s="143"/>
      <c r="F19" s="87"/>
      <c r="G19" s="142" t="s">
        <v>215</v>
      </c>
      <c r="H19" s="143"/>
      <c r="I19" s="85">
        <v>0</v>
      </c>
      <c r="J19" s="6"/>
    </row>
    <row r="20" spans="1:10" ht="15" customHeight="1">
      <c r="A20" s="83" t="s">
        <v>216</v>
      </c>
      <c r="B20" s="84" t="s">
        <v>207</v>
      </c>
      <c r="C20" s="85">
        <f>SUM('Stavební rozpočet'!V12:V68)</f>
        <v>0</v>
      </c>
      <c r="D20" s="142"/>
      <c r="E20" s="143"/>
      <c r="F20" s="87"/>
      <c r="G20" s="142" t="s">
        <v>217</v>
      </c>
      <c r="H20" s="143"/>
      <c r="I20" s="85">
        <v>0</v>
      </c>
      <c r="J20" s="6"/>
    </row>
    <row r="21" spans="1:10" ht="15" customHeight="1">
      <c r="A21" s="86"/>
      <c r="B21" s="84" t="s">
        <v>33</v>
      </c>
      <c r="C21" s="85">
        <f>SUM('Stavební rozpočet'!W12:W68)</f>
        <v>0</v>
      </c>
      <c r="D21" s="142"/>
      <c r="E21" s="143"/>
      <c r="F21" s="87"/>
      <c r="G21" s="142" t="s">
        <v>218</v>
      </c>
      <c r="H21" s="143"/>
      <c r="I21" s="85">
        <v>0</v>
      </c>
      <c r="J21" s="6"/>
    </row>
    <row r="22" spans="1:10" ht="15" customHeight="1">
      <c r="A22" s="140" t="s">
        <v>110</v>
      </c>
      <c r="B22" s="141"/>
      <c r="C22" s="85">
        <f>SUM('Stavební rozpočet'!X12:X68)</f>
        <v>0</v>
      </c>
      <c r="D22" s="142"/>
      <c r="E22" s="143"/>
      <c r="F22" s="87"/>
      <c r="G22" s="142"/>
      <c r="H22" s="143"/>
      <c r="I22" s="87"/>
      <c r="J22" s="6"/>
    </row>
    <row r="23" spans="1:10" ht="15" customHeight="1">
      <c r="A23" s="140" t="s">
        <v>219</v>
      </c>
      <c r="B23" s="141"/>
      <c r="C23" s="85">
        <f>SUM('Stavební rozpočet'!P12:P68)</f>
        <v>0</v>
      </c>
      <c r="D23" s="142"/>
      <c r="E23" s="143"/>
      <c r="F23" s="87"/>
      <c r="G23" s="142"/>
      <c r="H23" s="143"/>
      <c r="I23" s="87"/>
      <c r="J23" s="6"/>
    </row>
    <row r="24" spans="1:10" ht="16.5" customHeight="1">
      <c r="A24" s="140" t="s">
        <v>220</v>
      </c>
      <c r="B24" s="141"/>
      <c r="C24" s="85">
        <f>SUM(C16:C23)</f>
        <v>0</v>
      </c>
      <c r="D24" s="140" t="s">
        <v>221</v>
      </c>
      <c r="E24" s="141"/>
      <c r="F24" s="85">
        <f>SUM(F16:F23)</f>
        <v>0</v>
      </c>
      <c r="G24" s="140" t="s">
        <v>222</v>
      </c>
      <c r="H24" s="141"/>
      <c r="I24" s="85">
        <f>SUM(I16:I23)</f>
        <v>0</v>
      </c>
      <c r="J24" s="6"/>
    </row>
    <row r="25" spans="1:10" ht="15" customHeight="1">
      <c r="A25" s="65"/>
      <c r="B25" s="65"/>
      <c r="C25" s="88"/>
      <c r="D25" s="140" t="s">
        <v>223</v>
      </c>
      <c r="E25" s="141"/>
      <c r="F25" s="89">
        <v>0</v>
      </c>
      <c r="G25" s="140" t="s">
        <v>224</v>
      </c>
      <c r="H25" s="141"/>
      <c r="I25" s="85">
        <v>0</v>
      </c>
      <c r="J25" s="6"/>
    </row>
    <row r="26" spans="1:10" ht="15" customHeight="1">
      <c r="A26" s="67"/>
      <c r="B26" s="67"/>
      <c r="C26" s="67"/>
      <c r="D26" s="65"/>
      <c r="E26" s="65"/>
      <c r="F26" s="90"/>
      <c r="G26" s="140" t="s">
        <v>225</v>
      </c>
      <c r="H26" s="141"/>
      <c r="I26" s="85">
        <v>0</v>
      </c>
      <c r="J26" s="6"/>
    </row>
    <row r="27" spans="1:10" ht="15" customHeight="1">
      <c r="A27" s="67"/>
      <c r="B27" s="67"/>
      <c r="C27" s="67"/>
      <c r="D27" s="67"/>
      <c r="E27" s="67"/>
      <c r="F27" s="91"/>
      <c r="G27" s="140" t="s">
        <v>226</v>
      </c>
      <c r="H27" s="141"/>
      <c r="I27" s="85">
        <v>0</v>
      </c>
      <c r="J27" s="6"/>
    </row>
    <row r="28" spans="1:9" ht="12.75">
      <c r="A28" s="92"/>
      <c r="B28" s="92"/>
      <c r="C28" s="92"/>
      <c r="D28" s="67"/>
      <c r="E28" s="67"/>
      <c r="F28" s="67"/>
      <c r="G28" s="65"/>
      <c r="H28" s="65"/>
      <c r="I28" s="65"/>
    </row>
    <row r="29" spans="1:9" ht="15" customHeight="1">
      <c r="A29" s="138" t="s">
        <v>227</v>
      </c>
      <c r="B29" s="139"/>
      <c r="C29" s="93">
        <f>SUM('Stavební rozpočet'!Z12:Z68)</f>
        <v>0</v>
      </c>
      <c r="D29" s="94"/>
      <c r="E29" s="92"/>
      <c r="F29" s="92"/>
      <c r="G29" s="92"/>
      <c r="H29" s="92"/>
      <c r="I29" s="92"/>
    </row>
    <row r="30" spans="1:10" ht="15" customHeight="1">
      <c r="A30" s="138" t="s">
        <v>228</v>
      </c>
      <c r="B30" s="139"/>
      <c r="C30" s="93">
        <f>SUM('Stavební rozpočet'!AA12:AA68)</f>
        <v>0</v>
      </c>
      <c r="D30" s="138" t="s">
        <v>229</v>
      </c>
      <c r="E30" s="139"/>
      <c r="F30" s="93">
        <f>ROUND(C30*(15/100),2)</f>
        <v>0</v>
      </c>
      <c r="G30" s="138" t="s">
        <v>230</v>
      </c>
      <c r="H30" s="139"/>
      <c r="I30" s="93">
        <f>SUM(C29:C31)</f>
        <v>0</v>
      </c>
      <c r="J30" s="6"/>
    </row>
    <row r="31" spans="1:10" ht="15" customHeight="1">
      <c r="A31" s="138" t="s">
        <v>231</v>
      </c>
      <c r="B31" s="139"/>
      <c r="C31" s="93">
        <f>'Stavební rozpočet'!J69+(F24+I24+F25+I25+I26+I27)</f>
        <v>0</v>
      </c>
      <c r="D31" s="138" t="s">
        <v>232</v>
      </c>
      <c r="E31" s="139"/>
      <c r="F31" s="93">
        <f>ROUND(C31*(21/100),2)</f>
        <v>0</v>
      </c>
      <c r="G31" s="138" t="s">
        <v>233</v>
      </c>
      <c r="H31" s="139"/>
      <c r="I31" s="93">
        <f>SUM(F30:F31)+I30</f>
        <v>0</v>
      </c>
      <c r="J31" s="6"/>
    </row>
    <row r="32" spans="1:9" ht="12.75">
      <c r="A32" s="11"/>
      <c r="B32" s="11"/>
      <c r="C32" s="11"/>
      <c r="D32" s="11"/>
      <c r="E32" s="11"/>
      <c r="F32" s="11"/>
      <c r="G32" s="11"/>
      <c r="H32" s="11"/>
      <c r="I32" s="11"/>
    </row>
    <row r="33" spans="1:10" ht="14.25" customHeight="1">
      <c r="A33" s="135" t="s">
        <v>234</v>
      </c>
      <c r="B33" s="136"/>
      <c r="C33" s="137"/>
      <c r="D33" s="135" t="s">
        <v>235</v>
      </c>
      <c r="E33" s="136"/>
      <c r="F33" s="137"/>
      <c r="G33" s="135" t="s">
        <v>236</v>
      </c>
      <c r="H33" s="136"/>
      <c r="I33" s="137"/>
      <c r="J33" s="7"/>
    </row>
    <row r="34" spans="1:10" ht="14.25" customHeight="1">
      <c r="A34" s="127"/>
      <c r="B34" s="128"/>
      <c r="C34" s="129"/>
      <c r="D34" s="127"/>
      <c r="E34" s="128"/>
      <c r="F34" s="129"/>
      <c r="G34" s="127"/>
      <c r="H34" s="128"/>
      <c r="I34" s="129"/>
      <c r="J34" s="7"/>
    </row>
    <row r="35" spans="1:10" ht="14.25" customHeight="1">
      <c r="A35" s="127"/>
      <c r="B35" s="128"/>
      <c r="C35" s="129"/>
      <c r="D35" s="127"/>
      <c r="E35" s="128"/>
      <c r="F35" s="129"/>
      <c r="G35" s="127"/>
      <c r="H35" s="128"/>
      <c r="I35" s="129"/>
      <c r="J35" s="7"/>
    </row>
    <row r="36" spans="1:10" ht="14.25" customHeight="1">
      <c r="A36" s="127"/>
      <c r="B36" s="128"/>
      <c r="C36" s="129"/>
      <c r="D36" s="127"/>
      <c r="E36" s="128"/>
      <c r="F36" s="129"/>
      <c r="G36" s="127"/>
      <c r="H36" s="128"/>
      <c r="I36" s="129"/>
      <c r="J36" s="7"/>
    </row>
    <row r="37" spans="1:10" ht="14.25" customHeight="1">
      <c r="A37" s="132" t="s">
        <v>237</v>
      </c>
      <c r="B37" s="133"/>
      <c r="C37" s="134"/>
      <c r="D37" s="132" t="s">
        <v>237</v>
      </c>
      <c r="E37" s="133"/>
      <c r="F37" s="134"/>
      <c r="G37" s="132" t="s">
        <v>237</v>
      </c>
      <c r="H37" s="133"/>
      <c r="I37" s="134"/>
      <c r="J37" s="7"/>
    </row>
    <row r="38" spans="1:9" ht="11.25" customHeight="1">
      <c r="A38" s="12" t="s">
        <v>238</v>
      </c>
      <c r="B38" s="13"/>
      <c r="C38" s="13"/>
      <c r="D38" s="13"/>
      <c r="E38" s="13"/>
      <c r="F38" s="13"/>
      <c r="G38" s="13"/>
      <c r="H38" s="13"/>
      <c r="I38" s="13"/>
    </row>
    <row r="39" spans="1:9" ht="409.5" customHeight="1" hidden="1">
      <c r="A39" s="130"/>
      <c r="B39" s="131"/>
      <c r="C39" s="131"/>
      <c r="D39" s="131"/>
      <c r="E39" s="131"/>
      <c r="F39" s="131"/>
      <c r="G39" s="131"/>
      <c r="H39" s="131"/>
      <c r="I39" s="131"/>
    </row>
  </sheetData>
  <sheetProtection password="CB37" sheet="1" objects="1" scenarios="1" selectLockedCells="1"/>
  <protectedRanges>
    <protectedRange sqref="A10:I31" name="Oblast1"/>
    <protectedRange sqref="A2:E11" name="Oblast2"/>
    <protectedRange sqref="H8:I9" name="Oblast3"/>
    <protectedRange sqref="F2:I5" name="Oblast4"/>
    <protectedRange sqref="A1" name="Oblast5"/>
  </protectedRanges>
  <mergeCells count="83">
    <mergeCell ref="I2:I3"/>
    <mergeCell ref="C4:D5"/>
    <mergeCell ref="E4:E5"/>
    <mergeCell ref="F4:G5"/>
    <mergeCell ref="H4:H5"/>
    <mergeCell ref="A1:I1"/>
    <mergeCell ref="A2:B3"/>
    <mergeCell ref="C2:D3"/>
    <mergeCell ref="E2:E3"/>
    <mergeCell ref="F2:G3"/>
    <mergeCell ref="H2:H3"/>
    <mergeCell ref="F8:G9"/>
    <mergeCell ref="H8:H9"/>
    <mergeCell ref="I4:I5"/>
    <mergeCell ref="A6:B7"/>
    <mergeCell ref="C6:D7"/>
    <mergeCell ref="E6:E7"/>
    <mergeCell ref="F6:G7"/>
    <mergeCell ref="H6:H7"/>
    <mergeCell ref="I6:I7"/>
    <mergeCell ref="A4:B5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A13:I13"/>
    <mergeCell ref="B15:C15"/>
    <mergeCell ref="E15:F15"/>
    <mergeCell ref="H15:I15"/>
    <mergeCell ref="D16:E16"/>
    <mergeCell ref="G16:H16"/>
    <mergeCell ref="D17:E17"/>
    <mergeCell ref="G17:H17"/>
    <mergeCell ref="D18:E18"/>
    <mergeCell ref="G18:H18"/>
    <mergeCell ref="D19:E19"/>
    <mergeCell ref="G19:H19"/>
    <mergeCell ref="G24:H24"/>
    <mergeCell ref="D20:E20"/>
    <mergeCell ref="G20:H20"/>
    <mergeCell ref="D21:E21"/>
    <mergeCell ref="G21:H21"/>
    <mergeCell ref="A22:B22"/>
    <mergeCell ref="D22:E22"/>
    <mergeCell ref="G22:H22"/>
    <mergeCell ref="D25:E25"/>
    <mergeCell ref="G25:H25"/>
    <mergeCell ref="G26:H26"/>
    <mergeCell ref="G27:H27"/>
    <mergeCell ref="A29:B29"/>
    <mergeCell ref="A23:B23"/>
    <mergeCell ref="D23:E23"/>
    <mergeCell ref="G23:H23"/>
    <mergeCell ref="A24:B24"/>
    <mergeCell ref="D24:E24"/>
    <mergeCell ref="A30:B30"/>
    <mergeCell ref="D30:E30"/>
    <mergeCell ref="G30:H30"/>
    <mergeCell ref="A31:B31"/>
    <mergeCell ref="D31:E31"/>
    <mergeCell ref="G31:H31"/>
    <mergeCell ref="A33:C33"/>
    <mergeCell ref="D33:F33"/>
    <mergeCell ref="G33:I33"/>
    <mergeCell ref="A34:C34"/>
    <mergeCell ref="D34:F34"/>
    <mergeCell ref="G34:I34"/>
    <mergeCell ref="A35:C35"/>
    <mergeCell ref="D35:F35"/>
    <mergeCell ref="G35:I35"/>
    <mergeCell ref="A39:I39"/>
    <mergeCell ref="A36:C36"/>
    <mergeCell ref="D36:F36"/>
    <mergeCell ref="G36:I36"/>
    <mergeCell ref="A37:C37"/>
    <mergeCell ref="D37:F37"/>
    <mergeCell ref="G37:I37"/>
  </mergeCells>
  <printOptions/>
  <pageMargins left="0.7874015748031497" right="0.1968503937007874" top="0.5905511811023623" bottom="0.5905511811023623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Poledník</dc:creator>
  <cp:keywords/>
  <dc:description/>
  <cp:lastModifiedBy>Földeši Igor</cp:lastModifiedBy>
  <dcterms:created xsi:type="dcterms:W3CDTF">2017-08-23T18:15:48Z</dcterms:created>
  <dcterms:modified xsi:type="dcterms:W3CDTF">2018-05-10T05:06:56Z</dcterms:modified>
  <cp:category/>
  <cp:version/>
  <cp:contentType/>
  <cp:contentStatus/>
</cp:coreProperties>
</file>