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8870" windowHeight="7680" activeTab="1"/>
  </bookViews>
  <sheets>
    <sheet name="Rekapitulace stavby" sheetId="1" r:id="rId1"/>
    <sheet name="Nad_16_26 - Maršov - tůně..." sheetId="2" r:id="rId2"/>
  </sheets>
  <definedNames>
    <definedName name="_xlnm.Print_Area" localSheetId="1">'Nad_16_26 - Maršov - tůně...'!$C$4:$Q$70,'Nad_16_26 - Maršov - tůně...'!$C$76:$Q$98,'Nad_16_26 - Maršov - tůně...'!$C$104:$Q$168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'Nad_16_26 - Maršov - tůně...'!$113:$113</definedName>
  </definedNames>
  <calcPr calcId="152511"/>
</workbook>
</file>

<file path=xl/sharedStrings.xml><?xml version="1.0" encoding="utf-8"?>
<sst xmlns="http://schemas.openxmlformats.org/spreadsheetml/2006/main" count="818" uniqueCount="283">
  <si>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</si>
  <si>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</si>
  <si>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</si>
  <si>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</si>
  <si>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</si>
  <si>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</si>
  <si>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</si>
  <si>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</si>
  <si>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</si>
  <si>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</si>
  <si>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</si>
  <si>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</si>
  <si>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</si>
  <si>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</si>
  <si>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Nad_16_26</t>
  </si>
  <si>
    <t>Stavba:</t>
  </si>
  <si>
    <t>Maršov - tůně na pozemku p.č.920/221 a p.č.920/222</t>
  </si>
  <si>
    <t>0,1</t>
  </si>
  <si>
    <t>JKSO:</t>
  </si>
  <si>
    <t>CC-CZ:</t>
  </si>
  <si>
    <t>1</t>
  </si>
  <si>
    <t>Místo:</t>
  </si>
  <si>
    <t>Maršov</t>
  </si>
  <si>
    <t>Datum:</t>
  </si>
  <si>
    <t>22.4.2016</t>
  </si>
  <si>
    <t>10</t>
  </si>
  <si>
    <t>100</t>
  </si>
  <si>
    <t>Objednatel:</t>
  </si>
  <si>
    <t>IČ:</t>
  </si>
  <si>
    <t>Ing. Pavel Kučera, Tumaňanova 192/63, Brno-Jehnice</t>
  </si>
  <si>
    <t>DIČ:</t>
  </si>
  <si>
    <t>Zhotovitel:</t>
  </si>
  <si>
    <t xml:space="preserve"> </t>
  </si>
  <si>
    <t>Projektant:</t>
  </si>
  <si>
    <t>18177018</t>
  </si>
  <si>
    <t>Ing. Karel Vaštík</t>
  </si>
  <si>
    <t>CZ6110220842</t>
  </si>
  <si>
    <t>True</t>
  </si>
  <si>
    <t>Zpracovatel:</t>
  </si>
  <si>
    <t>Ing. Karel Vaštík, Lideřovská 14, 696 61 Vnorovy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</si>
  <si>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</si>
  <si>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</si>
  <si>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</si>
  <si>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</si>
  <si>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</si>
  <si>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</si>
  <si>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</si>
  <si>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</si>
  <si>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</si>
  <si>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</si>
  <si>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</si>
  <si>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</si>
  <si>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</si>
  <si>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</si>
  <si>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</si>
  <si>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</si>
  <si>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</si>
  <si>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</si>
  <si>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</si>
  <si>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</si>
  <si>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</si>
  <si>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</si>
  <si>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</si>
  <si>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</si>
  <si>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</si>
  <si>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</si>
  <si>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</si>
  <si>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</si>
  <si>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</si>
  <si>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</si>
  <si>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</si>
  <si>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</si>
  <si>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</si>
  <si>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</si>
  <si>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</si>
  <si>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</si>
  <si>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</si>
  <si>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</si>
  <si>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</si>
  <si>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</si>
  <si>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</si>
  <si>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</si>
  <si>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{efe51945-7ad0-4728-a9dc-cf404db9dede}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</si>
  <si>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</si>
  <si>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</si>
  <si>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</si>
  <si>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</si>
  <si>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</si>
  <si>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</si>
  <si>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</si>
  <si>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</si>
  <si>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</si>
  <si>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</si>
  <si>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</si>
  <si>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</si>
  <si>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</si>
  <si>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</si>
  <si>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</si>
  <si>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</si>
  <si>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</si>
  <si>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</si>
  <si>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</si>
  <si>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</si>
  <si>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</si>
  <si>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</si>
  <si>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</si>
  <si>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</si>
  <si>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</si>
  <si>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</si>
  <si>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</si>
  <si>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</si>
  <si>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</si>
  <si>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</si>
  <si>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</si>
  <si>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</si>
  <si>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</si>
  <si>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</si>
  <si>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</si>
  <si>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</si>
  <si>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</si>
  <si>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</si>
  <si>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</si>
  <si>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</si>
  <si>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121101101</t>
  </si>
  <si>
    <t>Sejmutí ornice s přemístěním na vzdálenost do 50 m</t>
  </si>
  <si>
    <t>m3</t>
  </si>
  <si>
    <t>4</t>
  </si>
  <si>
    <t>-472651385</t>
  </si>
  <si>
    <t>ornice v ploše nádrží</t>
  </si>
  <si>
    <t>P</t>
  </si>
  <si>
    <t>122101102</t>
  </si>
  <si>
    <t>Odkopávky a prokopávky nezapažené v hornině tř. 1 a 2 objem do 1000 m3</t>
  </si>
  <si>
    <t>-1399902772</t>
  </si>
  <si>
    <t>3</t>
  </si>
  <si>
    <t>122201102</t>
  </si>
  <si>
    <t>Odkopávky a prokopávky nezapažené v hornině tř. 3 objem do 1000 m3</t>
  </si>
  <si>
    <t>-1530696258</t>
  </si>
  <si>
    <t>122201109</t>
  </si>
  <si>
    <t>Příplatek za lepivost u odkopávek v hornině tř. 1 až 3</t>
  </si>
  <si>
    <t>1001917963</t>
  </si>
  <si>
    <t>5</t>
  </si>
  <si>
    <t>124103101</t>
  </si>
  <si>
    <t>Vykopávky do 1000 m3 pro koryta vodotečí v hornině tř. 1 a 2</t>
  </si>
  <si>
    <t>2046219791</t>
  </si>
  <si>
    <t>odpadní koryto</t>
  </si>
  <si>
    <t>6</t>
  </si>
  <si>
    <t>162701105</t>
  </si>
  <si>
    <t>Vodorovné přemístění do 10000 m výkopku/sypaniny z horniny tř. 1 až 4</t>
  </si>
  <si>
    <t>60492282</t>
  </si>
  <si>
    <t>7</t>
  </si>
  <si>
    <t>162701109</t>
  </si>
  <si>
    <t>Příplatek k vodorovnému přemístění výkopku/sypaniny z horniny tř. 1 až 4 ZKD 1000 m přes 10000 m</t>
  </si>
  <si>
    <t>-833502272</t>
  </si>
  <si>
    <t>8</t>
  </si>
  <si>
    <t>167101101</t>
  </si>
  <si>
    <t>Nakládání výkopku z hornin tř. 1 až 4 do 100 m3</t>
  </si>
  <si>
    <t>-932884042</t>
  </si>
  <si>
    <t>naložení přebytečné ornice</t>
  </si>
  <si>
    <t>9</t>
  </si>
  <si>
    <t>171103202</t>
  </si>
  <si>
    <t>Uložení sypanin z horniny tř. 1 až 4 do hrází nádrží se zhutněním 100 % PS C s příměsí jílu do 50 %</t>
  </si>
  <si>
    <t>1474466303</t>
  </si>
  <si>
    <t>nasypání hrázky u tůně č.1</t>
  </si>
  <si>
    <t>171201201</t>
  </si>
  <si>
    <t>Uložení sypaniny na skládky</t>
  </si>
  <si>
    <t>1405688108</t>
  </si>
  <si>
    <t>11</t>
  </si>
  <si>
    <t>181411121</t>
  </si>
  <si>
    <t>Založení lučního trávníku výsevem plochy do 1000 m2 v rovině a ve svahu do 1:5</t>
  </si>
  <si>
    <t>m2</t>
  </si>
  <si>
    <t>-1224717985</t>
  </si>
  <si>
    <t>plochy kolem tůní, koruny hrází</t>
  </si>
  <si>
    <t>12</t>
  </si>
  <si>
    <t>M</t>
  </si>
  <si>
    <t>005724720</t>
  </si>
  <si>
    <t>osivo směs travní krajinná - rovinná</t>
  </si>
  <si>
    <t>kg</t>
  </si>
  <si>
    <t>2118589798</t>
  </si>
  <si>
    <t>13</t>
  </si>
  <si>
    <t>181411122</t>
  </si>
  <si>
    <t>Založení lučního trávníku výsevem plochy do 1000 m2 ve svahu do 1:2</t>
  </si>
  <si>
    <t>-1992268439</t>
  </si>
  <si>
    <t>svahy nad hladinou vody</t>
  </si>
  <si>
    <t>14</t>
  </si>
  <si>
    <t>005724740</t>
  </si>
  <si>
    <t>osivo směs travní krajinná - svahová</t>
  </si>
  <si>
    <t>-608317363</t>
  </si>
  <si>
    <t>181951101</t>
  </si>
  <si>
    <t>Úprava pláně v hornině tř. 1 až 4 bez zhutnění</t>
  </si>
  <si>
    <t>-1496739140</t>
  </si>
  <si>
    <t>urovnání dna tůně</t>
  </si>
  <si>
    <t>16</t>
  </si>
  <si>
    <t>182101101</t>
  </si>
  <si>
    <t>Svahování v zářezech v hornině tř. 1 až 4</t>
  </si>
  <si>
    <t>-894564351</t>
  </si>
  <si>
    <t>17</t>
  </si>
  <si>
    <t>182301121</t>
  </si>
  <si>
    <t>Rozprostření ornice pl do 500 m2 ve svahu přes 1:5 tl vrstvy do 100 mm</t>
  </si>
  <si>
    <t>410343987</t>
  </si>
  <si>
    <t>ohumusování svahů nad hladinou vody</t>
  </si>
  <si>
    <t>18</t>
  </si>
  <si>
    <t>184201111</t>
  </si>
  <si>
    <t>Výsadba stromu bez balu do jamky výška kmene do 1,8 m v rovině a svahu do 1:5</t>
  </si>
  <si>
    <t>kus</t>
  </si>
  <si>
    <t>752457434</t>
  </si>
  <si>
    <t>19</t>
  </si>
  <si>
    <t>026503600</t>
  </si>
  <si>
    <t>Dub letní (Quercus robur) 150 - 180 cm, KK</t>
  </si>
  <si>
    <t>1757891797</t>
  </si>
  <si>
    <t>20</t>
  </si>
  <si>
    <t>026505150</t>
  </si>
  <si>
    <t>Lípa malolistá (Tilia cordata) 150 - 180 cm, KK</t>
  </si>
  <si>
    <t>-2132926881</t>
  </si>
  <si>
    <t>184215132</t>
  </si>
  <si>
    <t>Ukotvení kmene dřevin třemi kůly D do 0,1 m délky do 2 m</t>
  </si>
  <si>
    <t>647187153</t>
  </si>
  <si>
    <t>22</t>
  </si>
  <si>
    <t>052171080</t>
  </si>
  <si>
    <t>tyče dřevěné v kůře 6 m tl. 8 cm</t>
  </si>
  <si>
    <t>-808351431</t>
  </si>
  <si>
    <t>23</t>
  </si>
  <si>
    <t>457971121</t>
  </si>
  <si>
    <t>Zřízení vrstvy z geotextilie o sklonu přes 10° do 35° š do 3 m</t>
  </si>
  <si>
    <t>-289900076</t>
  </si>
  <si>
    <t>24</t>
  </si>
  <si>
    <t>poř.cena</t>
  </si>
  <si>
    <t>rohož z kokosových vlákem 400g/m2</t>
  </si>
  <si>
    <t>-1924645296</t>
  </si>
  <si>
    <t>25</t>
  </si>
  <si>
    <t>457979123</t>
  </si>
  <si>
    <t>Příplatek za připevnění geotextilie k podkladu o sklonu přes 10° do 35° 10 skob na 10 m2</t>
  </si>
  <si>
    <t>75389391</t>
  </si>
  <si>
    <t>26</t>
  </si>
  <si>
    <t>poř.cena 2</t>
  </si>
  <si>
    <t>skoba ze zvlněného ocelového drátu průměr 4 mm x 300 mm</t>
  </si>
  <si>
    <t>-971653862</t>
  </si>
  <si>
    <t>27</t>
  </si>
  <si>
    <t>463211151</t>
  </si>
  <si>
    <t>Rovnanina objemu nad 3 m3 z lomového kamene tříděného hmotnosti do 80 kg s urovnáním líce</t>
  </si>
  <si>
    <t>690986230</t>
  </si>
  <si>
    <t>opevnění přelivu mezi tůměmi a odpadního koryta z tůně 1</t>
  </si>
  <si>
    <t>28</t>
  </si>
  <si>
    <t>998331011</t>
  </si>
  <si>
    <t>Přesun hmot pro nádrže</t>
  </si>
  <si>
    <t>t</t>
  </si>
  <si>
    <t>-677056951</t>
  </si>
  <si>
    <t>29</t>
  </si>
  <si>
    <t>011303000</t>
  </si>
  <si>
    <t>Archeologická činnost bez rozlišení</t>
  </si>
  <si>
    <t>Kč</t>
  </si>
  <si>
    <t>1024</t>
  </si>
  <si>
    <t>429066055</t>
  </si>
  <si>
    <t>záchranný průzkum</t>
  </si>
  <si>
    <t>30</t>
  </si>
  <si>
    <t>012103000</t>
  </si>
  <si>
    <t>Geodetické práce před výstavbou</t>
  </si>
  <si>
    <t>-1961935252</t>
  </si>
  <si>
    <t>vytyčení stavby</t>
  </si>
  <si>
    <t>31</t>
  </si>
  <si>
    <t>012303000</t>
  </si>
  <si>
    <t>Geodetické práce po výstavbě</t>
  </si>
  <si>
    <t>-1368663824</t>
  </si>
  <si>
    <t>zaměření skutečného provedení</t>
  </si>
  <si>
    <t>32</t>
  </si>
  <si>
    <t>012403000</t>
  </si>
  <si>
    <t>Kkartografické práce</t>
  </si>
  <si>
    <t>-1277766326</t>
  </si>
  <si>
    <t>geometrický plán</t>
  </si>
  <si>
    <t>33</t>
  </si>
  <si>
    <t>013254000</t>
  </si>
  <si>
    <t>Dokumentace skutečného provedení stavby</t>
  </si>
  <si>
    <t>-283672730</t>
  </si>
  <si>
    <t>34</t>
  </si>
  <si>
    <t>034503000</t>
  </si>
  <si>
    <t>Informační tabule na staveništi</t>
  </si>
  <si>
    <t>895879414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</si>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</sst>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8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166" fontId="24" fillId="0" borderId="16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7" fillId="0" borderId="11" xfId="0" applyNumberFormat="1" applyFont="1" applyBorder="1" applyAlignment="1">
      <alignment/>
    </xf>
    <xf numFmtId="166" fontId="27" fillId="0" borderId="12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24" xfId="0" applyFont="1" applyBorder="1" applyAlignment="1" applyProtection="1">
      <alignment horizontal="center" vertical="center"/>
      <protection locked="0"/>
    </xf>
    <xf numFmtId="49" fontId="30" fillId="0" borderId="24" xfId="0" applyNumberFormat="1" applyFont="1" applyBorder="1" applyAlignment="1" applyProtection="1">
      <alignment horizontal="left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167" fontId="30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32" fillId="0" borderId="0" xfId="20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34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4" fontId="21" fillId="4" borderId="0" xfId="0" applyNumberFormat="1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21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24" xfId="0" applyFont="1" applyBorder="1" applyAlignment="1" applyProtection="1">
      <alignment vertical="center"/>
      <protection locked="0"/>
    </xf>
    <xf numFmtId="4" fontId="30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34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5" t="s">
        <v>0</v>
      </c>
      <c r="B1" s="146"/>
      <c r="C1" s="146"/>
      <c r="D1" s="147" t="s">
        <v>1</v>
      </c>
      <c r="E1" s="146"/>
      <c r="F1" s="146"/>
      <c r="G1" s="146"/>
      <c r="H1" s="146"/>
      <c r="I1" s="146"/>
      <c r="J1" s="146"/>
      <c r="K1" s="148" t="s">
        <v>276</v>
      </c>
      <c r="L1" s="148"/>
      <c r="M1" s="148"/>
      <c r="N1" s="148"/>
      <c r="O1" s="148"/>
      <c r="P1" s="148"/>
      <c r="Q1" s="148"/>
      <c r="R1" s="148"/>
      <c r="S1" s="148"/>
      <c r="T1" s="146"/>
      <c r="U1" s="146"/>
      <c r="V1" s="146"/>
      <c r="W1" s="148" t="s">
        <v>277</v>
      </c>
      <c r="X1" s="148"/>
      <c r="Y1" s="148"/>
      <c r="Z1" s="148"/>
      <c r="AA1" s="148"/>
      <c r="AB1" s="148"/>
      <c r="AC1" s="148"/>
      <c r="AD1" s="148"/>
      <c r="AE1" s="148"/>
      <c r="AF1" s="148"/>
      <c r="AG1" s="146"/>
      <c r="AH1" s="14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95" customHeight="1">
      <c r="C2" s="153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180" t="s">
        <v>6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95" customHeight="1">
      <c r="B4" s="17"/>
      <c r="C4" s="155" t="s">
        <v>10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9"/>
      <c r="AS4" s="20" t="s">
        <v>11</v>
      </c>
      <c r="BS4" s="13" t="s">
        <v>12</v>
      </c>
    </row>
    <row r="5" spans="2:71" ht="14.45" customHeight="1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57" t="s">
        <v>14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8"/>
      <c r="AQ5" s="19"/>
      <c r="BS5" s="13" t="s">
        <v>7</v>
      </c>
    </row>
    <row r="6" spans="2:71" ht="36.95" customHeight="1">
      <c r="B6" s="17"/>
      <c r="C6" s="18"/>
      <c r="D6" s="23" t="s">
        <v>15</v>
      </c>
      <c r="E6" s="18"/>
      <c r="F6" s="18"/>
      <c r="G6" s="18"/>
      <c r="H6" s="18"/>
      <c r="I6" s="18"/>
      <c r="J6" s="18"/>
      <c r="K6" s="158" t="s">
        <v>16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8"/>
      <c r="AQ6" s="19"/>
      <c r="BS6" s="13" t="s">
        <v>17</v>
      </c>
    </row>
    <row r="7" spans="2:71" ht="14.45" customHeight="1">
      <c r="B7" s="17"/>
      <c r="C7" s="18"/>
      <c r="D7" s="24" t="s">
        <v>18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19</v>
      </c>
      <c r="AL7" s="18"/>
      <c r="AM7" s="18"/>
      <c r="AN7" s="22" t="s">
        <v>3</v>
      </c>
      <c r="AO7" s="18"/>
      <c r="AP7" s="18"/>
      <c r="AQ7" s="19"/>
      <c r="BS7" s="13" t="s">
        <v>20</v>
      </c>
    </row>
    <row r="8" spans="2:71" ht="14.45" customHeight="1">
      <c r="B8" s="17"/>
      <c r="C8" s="18"/>
      <c r="D8" s="24" t="s">
        <v>21</v>
      </c>
      <c r="E8" s="18"/>
      <c r="F8" s="18"/>
      <c r="G8" s="18"/>
      <c r="H8" s="18"/>
      <c r="I8" s="18"/>
      <c r="J8" s="18"/>
      <c r="K8" s="22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23</v>
      </c>
      <c r="AL8" s="18"/>
      <c r="AM8" s="18"/>
      <c r="AN8" s="22" t="s">
        <v>24</v>
      </c>
      <c r="AO8" s="18"/>
      <c r="AP8" s="18"/>
      <c r="AQ8" s="19"/>
      <c r="BS8" s="13" t="s">
        <v>25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26</v>
      </c>
    </row>
    <row r="10" spans="2:71" ht="14.45" customHeight="1">
      <c r="B10" s="17"/>
      <c r="C10" s="18"/>
      <c r="D10" s="24" t="s">
        <v>27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28</v>
      </c>
      <c r="AL10" s="18"/>
      <c r="AM10" s="18"/>
      <c r="AN10" s="22" t="s">
        <v>3</v>
      </c>
      <c r="AO10" s="18"/>
      <c r="AP10" s="18"/>
      <c r="AQ10" s="19"/>
      <c r="BS10" s="13" t="s">
        <v>17</v>
      </c>
    </row>
    <row r="11" spans="2:71" ht="18.4" customHeight="1">
      <c r="B11" s="17"/>
      <c r="C11" s="18"/>
      <c r="D11" s="18"/>
      <c r="E11" s="22" t="s">
        <v>29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30</v>
      </c>
      <c r="AL11" s="18"/>
      <c r="AM11" s="18"/>
      <c r="AN11" s="22" t="s">
        <v>3</v>
      </c>
      <c r="AO11" s="18"/>
      <c r="AP11" s="18"/>
      <c r="AQ11" s="19"/>
      <c r="BS11" s="13" t="s">
        <v>17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17</v>
      </c>
    </row>
    <row r="13" spans="2:71" ht="14.45" customHeight="1">
      <c r="B13" s="17"/>
      <c r="C13" s="18"/>
      <c r="D13" s="24" t="s">
        <v>31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28</v>
      </c>
      <c r="AL13" s="18"/>
      <c r="AM13" s="18"/>
      <c r="AN13" s="22" t="s">
        <v>3</v>
      </c>
      <c r="AO13" s="18"/>
      <c r="AP13" s="18"/>
      <c r="AQ13" s="19"/>
      <c r="BS13" s="13" t="s">
        <v>17</v>
      </c>
    </row>
    <row r="14" spans="2:71" ht="15">
      <c r="B14" s="17"/>
      <c r="C14" s="18"/>
      <c r="D14" s="18"/>
      <c r="E14" s="22" t="s">
        <v>32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30</v>
      </c>
      <c r="AL14" s="18"/>
      <c r="AM14" s="18"/>
      <c r="AN14" s="22" t="s">
        <v>3</v>
      </c>
      <c r="AO14" s="18"/>
      <c r="AP14" s="18"/>
      <c r="AQ14" s="19"/>
      <c r="BS14" s="13" t="s">
        <v>17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45" customHeight="1">
      <c r="B16" s="17"/>
      <c r="C16" s="18"/>
      <c r="D16" s="24" t="s">
        <v>33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28</v>
      </c>
      <c r="AL16" s="18"/>
      <c r="AM16" s="18"/>
      <c r="AN16" s="22" t="s">
        <v>34</v>
      </c>
      <c r="AO16" s="18"/>
      <c r="AP16" s="18"/>
      <c r="AQ16" s="19"/>
      <c r="BS16" s="13" t="s">
        <v>4</v>
      </c>
    </row>
    <row r="17" spans="2:71" ht="18.4" customHeight="1">
      <c r="B17" s="17"/>
      <c r="C17" s="18"/>
      <c r="D17" s="18"/>
      <c r="E17" s="22" t="s">
        <v>35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30</v>
      </c>
      <c r="AL17" s="18"/>
      <c r="AM17" s="18"/>
      <c r="AN17" s="22" t="s">
        <v>36</v>
      </c>
      <c r="AO17" s="18"/>
      <c r="AP17" s="18"/>
      <c r="AQ17" s="19"/>
      <c r="BS17" s="13" t="s">
        <v>37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45" customHeight="1">
      <c r="B19" s="17"/>
      <c r="C19" s="18"/>
      <c r="D19" s="24" t="s">
        <v>38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28</v>
      </c>
      <c r="AL19" s="18"/>
      <c r="AM19" s="18"/>
      <c r="AN19" s="22" t="s">
        <v>34</v>
      </c>
      <c r="AO19" s="18"/>
      <c r="AP19" s="18"/>
      <c r="AQ19" s="19"/>
      <c r="BS19" s="13" t="s">
        <v>7</v>
      </c>
    </row>
    <row r="20" spans="2:43" ht="18.4" customHeight="1">
      <c r="B20" s="17"/>
      <c r="C20" s="18"/>
      <c r="D20" s="18"/>
      <c r="E20" s="22" t="s">
        <v>39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30</v>
      </c>
      <c r="AL20" s="18"/>
      <c r="AM20" s="18"/>
      <c r="AN20" s="22" t="s">
        <v>36</v>
      </c>
      <c r="AO20" s="18"/>
      <c r="AP20" s="18"/>
      <c r="AQ20" s="19"/>
    </row>
    <row r="21" spans="2:43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40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22.5" customHeight="1">
      <c r="B23" s="17"/>
      <c r="C23" s="18"/>
      <c r="D23" s="18"/>
      <c r="E23" s="159" t="s">
        <v>3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8"/>
      <c r="AP23" s="18"/>
      <c r="AQ23" s="19"/>
    </row>
    <row r="24" spans="2:43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43" ht="6.9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43" ht="14.45" customHeight="1">
      <c r="B26" s="17"/>
      <c r="C26" s="18"/>
      <c r="D26" s="26" t="s">
        <v>41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2">
        <f>ROUND(AG87,2)</f>
        <v>0</v>
      </c>
      <c r="AL26" s="156"/>
      <c r="AM26" s="156"/>
      <c r="AN26" s="156"/>
      <c r="AO26" s="156"/>
      <c r="AP26" s="18"/>
      <c r="AQ26" s="19"/>
    </row>
    <row r="27" spans="2:43" ht="14.45" customHeight="1">
      <c r="B27" s="17"/>
      <c r="C27" s="18"/>
      <c r="D27" s="26" t="s">
        <v>42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2">
        <f>ROUND(AG90,2)</f>
        <v>0</v>
      </c>
      <c r="AL27" s="156"/>
      <c r="AM27" s="156"/>
      <c r="AN27" s="156"/>
      <c r="AO27" s="156"/>
      <c r="AP27" s="18"/>
      <c r="AQ27" s="19"/>
    </row>
    <row r="28" spans="2:43" s="1" customFormat="1" ht="6.9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9" customHeight="1">
      <c r="B29" s="27"/>
      <c r="C29" s="28"/>
      <c r="D29" s="30" t="s">
        <v>43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83">
        <f>ROUND(AK26+AK27,2)</f>
        <v>0</v>
      </c>
      <c r="AL29" s="184"/>
      <c r="AM29" s="184"/>
      <c r="AN29" s="184"/>
      <c r="AO29" s="184"/>
      <c r="AP29" s="28"/>
      <c r="AQ29" s="29"/>
    </row>
    <row r="30" spans="2:43" s="1" customFormat="1" ht="6.9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45" customHeight="1">
      <c r="B31" s="32"/>
      <c r="C31" s="33"/>
      <c r="D31" s="34" t="s">
        <v>44</v>
      </c>
      <c r="E31" s="33"/>
      <c r="F31" s="34" t="s">
        <v>45</v>
      </c>
      <c r="G31" s="33"/>
      <c r="H31" s="33"/>
      <c r="I31" s="33"/>
      <c r="J31" s="33"/>
      <c r="K31" s="33"/>
      <c r="L31" s="150">
        <v>0.21</v>
      </c>
      <c r="M31" s="151"/>
      <c r="N31" s="151"/>
      <c r="O31" s="151"/>
      <c r="P31" s="33"/>
      <c r="Q31" s="33"/>
      <c r="R31" s="33"/>
      <c r="S31" s="33"/>
      <c r="T31" s="36" t="s">
        <v>46</v>
      </c>
      <c r="U31" s="33"/>
      <c r="V31" s="33"/>
      <c r="W31" s="152">
        <f>ROUND(AZ87+SUM(CD91),2)</f>
        <v>0</v>
      </c>
      <c r="X31" s="151"/>
      <c r="Y31" s="151"/>
      <c r="Z31" s="151"/>
      <c r="AA31" s="151"/>
      <c r="AB31" s="151"/>
      <c r="AC31" s="151"/>
      <c r="AD31" s="151"/>
      <c r="AE31" s="151"/>
      <c r="AF31" s="33"/>
      <c r="AG31" s="33"/>
      <c r="AH31" s="33"/>
      <c r="AI31" s="33"/>
      <c r="AJ31" s="33"/>
      <c r="AK31" s="152">
        <f>ROUND(AV87+SUM(BY91),2)</f>
        <v>0</v>
      </c>
      <c r="AL31" s="151"/>
      <c r="AM31" s="151"/>
      <c r="AN31" s="151"/>
      <c r="AO31" s="151"/>
      <c r="AP31" s="33"/>
      <c r="AQ31" s="37"/>
    </row>
    <row r="32" spans="2:43" s="2" customFormat="1" ht="14.45" customHeight="1">
      <c r="B32" s="32"/>
      <c r="C32" s="33"/>
      <c r="D32" s="33"/>
      <c r="E32" s="33"/>
      <c r="F32" s="34" t="s">
        <v>47</v>
      </c>
      <c r="G32" s="33"/>
      <c r="H32" s="33"/>
      <c r="I32" s="33"/>
      <c r="J32" s="33"/>
      <c r="K32" s="33"/>
      <c r="L32" s="150">
        <v>0.15</v>
      </c>
      <c r="M32" s="151"/>
      <c r="N32" s="151"/>
      <c r="O32" s="151"/>
      <c r="P32" s="33"/>
      <c r="Q32" s="33"/>
      <c r="R32" s="33"/>
      <c r="S32" s="33"/>
      <c r="T32" s="36" t="s">
        <v>46</v>
      </c>
      <c r="U32" s="33"/>
      <c r="V32" s="33"/>
      <c r="W32" s="152">
        <f>ROUND(BA87+SUM(CE91),2)</f>
        <v>0</v>
      </c>
      <c r="X32" s="151"/>
      <c r="Y32" s="151"/>
      <c r="Z32" s="151"/>
      <c r="AA32" s="151"/>
      <c r="AB32" s="151"/>
      <c r="AC32" s="151"/>
      <c r="AD32" s="151"/>
      <c r="AE32" s="151"/>
      <c r="AF32" s="33"/>
      <c r="AG32" s="33"/>
      <c r="AH32" s="33"/>
      <c r="AI32" s="33"/>
      <c r="AJ32" s="33"/>
      <c r="AK32" s="152">
        <f>ROUND(AW87+SUM(BZ91),2)</f>
        <v>0</v>
      </c>
      <c r="AL32" s="151"/>
      <c r="AM32" s="151"/>
      <c r="AN32" s="151"/>
      <c r="AO32" s="151"/>
      <c r="AP32" s="33"/>
      <c r="AQ32" s="37"/>
    </row>
    <row r="33" spans="2:43" s="2" customFormat="1" ht="14.45" customHeight="1" hidden="1">
      <c r="B33" s="32"/>
      <c r="C33" s="33"/>
      <c r="D33" s="33"/>
      <c r="E33" s="33"/>
      <c r="F33" s="34" t="s">
        <v>48</v>
      </c>
      <c r="G33" s="33"/>
      <c r="H33" s="33"/>
      <c r="I33" s="33"/>
      <c r="J33" s="33"/>
      <c r="K33" s="33"/>
      <c r="L33" s="150">
        <v>0.21</v>
      </c>
      <c r="M33" s="151"/>
      <c r="N33" s="151"/>
      <c r="O33" s="151"/>
      <c r="P33" s="33"/>
      <c r="Q33" s="33"/>
      <c r="R33" s="33"/>
      <c r="S33" s="33"/>
      <c r="T33" s="36" t="s">
        <v>46</v>
      </c>
      <c r="U33" s="33"/>
      <c r="V33" s="33"/>
      <c r="W33" s="152">
        <f>ROUND(BB87+SUM(CF91),2)</f>
        <v>0</v>
      </c>
      <c r="X33" s="151"/>
      <c r="Y33" s="151"/>
      <c r="Z33" s="151"/>
      <c r="AA33" s="151"/>
      <c r="AB33" s="151"/>
      <c r="AC33" s="151"/>
      <c r="AD33" s="151"/>
      <c r="AE33" s="151"/>
      <c r="AF33" s="33"/>
      <c r="AG33" s="33"/>
      <c r="AH33" s="33"/>
      <c r="AI33" s="33"/>
      <c r="AJ33" s="33"/>
      <c r="AK33" s="152">
        <v>0</v>
      </c>
      <c r="AL33" s="151"/>
      <c r="AM33" s="151"/>
      <c r="AN33" s="151"/>
      <c r="AO33" s="151"/>
      <c r="AP33" s="33"/>
      <c r="AQ33" s="37"/>
    </row>
    <row r="34" spans="2:43" s="2" customFormat="1" ht="14.45" customHeight="1" hidden="1">
      <c r="B34" s="32"/>
      <c r="C34" s="33"/>
      <c r="D34" s="33"/>
      <c r="E34" s="33"/>
      <c r="F34" s="34" t="s">
        <v>49</v>
      </c>
      <c r="G34" s="33"/>
      <c r="H34" s="33"/>
      <c r="I34" s="33"/>
      <c r="J34" s="33"/>
      <c r="K34" s="33"/>
      <c r="L34" s="150">
        <v>0.15</v>
      </c>
      <c r="M34" s="151"/>
      <c r="N34" s="151"/>
      <c r="O34" s="151"/>
      <c r="P34" s="33"/>
      <c r="Q34" s="33"/>
      <c r="R34" s="33"/>
      <c r="S34" s="33"/>
      <c r="T34" s="36" t="s">
        <v>46</v>
      </c>
      <c r="U34" s="33"/>
      <c r="V34" s="33"/>
      <c r="W34" s="152">
        <f>ROUND(BC87+SUM(CG91),2)</f>
        <v>0</v>
      </c>
      <c r="X34" s="151"/>
      <c r="Y34" s="151"/>
      <c r="Z34" s="151"/>
      <c r="AA34" s="151"/>
      <c r="AB34" s="151"/>
      <c r="AC34" s="151"/>
      <c r="AD34" s="151"/>
      <c r="AE34" s="151"/>
      <c r="AF34" s="33"/>
      <c r="AG34" s="33"/>
      <c r="AH34" s="33"/>
      <c r="AI34" s="33"/>
      <c r="AJ34" s="33"/>
      <c r="AK34" s="152">
        <v>0</v>
      </c>
      <c r="AL34" s="151"/>
      <c r="AM34" s="151"/>
      <c r="AN34" s="151"/>
      <c r="AO34" s="151"/>
      <c r="AP34" s="33"/>
      <c r="AQ34" s="37"/>
    </row>
    <row r="35" spans="2:43" s="2" customFormat="1" ht="14.45" customHeight="1" hidden="1">
      <c r="B35" s="32"/>
      <c r="C35" s="33"/>
      <c r="D35" s="33"/>
      <c r="E35" s="33"/>
      <c r="F35" s="34" t="s">
        <v>50</v>
      </c>
      <c r="G35" s="33"/>
      <c r="H35" s="33"/>
      <c r="I35" s="33"/>
      <c r="J35" s="33"/>
      <c r="K35" s="33"/>
      <c r="L35" s="150">
        <v>0</v>
      </c>
      <c r="M35" s="151"/>
      <c r="N35" s="151"/>
      <c r="O35" s="151"/>
      <c r="P35" s="33"/>
      <c r="Q35" s="33"/>
      <c r="R35" s="33"/>
      <c r="S35" s="33"/>
      <c r="T35" s="36" t="s">
        <v>46</v>
      </c>
      <c r="U35" s="33"/>
      <c r="V35" s="33"/>
      <c r="W35" s="152">
        <f>ROUND(BD87+SUM(CH91),2)</f>
        <v>0</v>
      </c>
      <c r="X35" s="151"/>
      <c r="Y35" s="151"/>
      <c r="Z35" s="151"/>
      <c r="AA35" s="151"/>
      <c r="AB35" s="151"/>
      <c r="AC35" s="151"/>
      <c r="AD35" s="151"/>
      <c r="AE35" s="151"/>
      <c r="AF35" s="33"/>
      <c r="AG35" s="33"/>
      <c r="AH35" s="33"/>
      <c r="AI35" s="33"/>
      <c r="AJ35" s="33"/>
      <c r="AK35" s="152">
        <v>0</v>
      </c>
      <c r="AL35" s="151"/>
      <c r="AM35" s="151"/>
      <c r="AN35" s="151"/>
      <c r="AO35" s="151"/>
      <c r="AP35" s="33"/>
      <c r="AQ35" s="37"/>
    </row>
    <row r="36" spans="2:43" s="1" customFormat="1" ht="6.9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>
      <c r="B37" s="27"/>
      <c r="C37" s="38"/>
      <c r="D37" s="39" t="s">
        <v>51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52</v>
      </c>
      <c r="U37" s="40"/>
      <c r="V37" s="40"/>
      <c r="W37" s="40"/>
      <c r="X37" s="160" t="s">
        <v>53</v>
      </c>
      <c r="Y37" s="161"/>
      <c r="Z37" s="161"/>
      <c r="AA37" s="161"/>
      <c r="AB37" s="161"/>
      <c r="AC37" s="40"/>
      <c r="AD37" s="40"/>
      <c r="AE37" s="40"/>
      <c r="AF37" s="40"/>
      <c r="AG37" s="40"/>
      <c r="AH37" s="40"/>
      <c r="AI37" s="40"/>
      <c r="AJ37" s="40"/>
      <c r="AK37" s="162">
        <f>SUM(AK29:AK35)</f>
        <v>0</v>
      </c>
      <c r="AL37" s="161"/>
      <c r="AM37" s="161"/>
      <c r="AN37" s="161"/>
      <c r="AO37" s="163"/>
      <c r="AP37" s="38"/>
      <c r="AQ37" s="29"/>
    </row>
    <row r="38" spans="2:43" s="1" customFormat="1" ht="14.4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7"/>
      <c r="C49" s="28"/>
      <c r="D49" s="42" t="s">
        <v>54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55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ht="13.5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>
      <c r="B58" s="27"/>
      <c r="C58" s="28"/>
      <c r="D58" s="47" t="s">
        <v>56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57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56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57</v>
      </c>
      <c r="AN58" s="48"/>
      <c r="AO58" s="50"/>
      <c r="AP58" s="28"/>
      <c r="AQ58" s="29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7"/>
      <c r="C60" s="28"/>
      <c r="D60" s="42" t="s">
        <v>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59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ht="13.5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>
      <c r="B69" s="27"/>
      <c r="C69" s="28"/>
      <c r="D69" s="47" t="s">
        <v>56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57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56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57</v>
      </c>
      <c r="AN69" s="48"/>
      <c r="AO69" s="50"/>
      <c r="AP69" s="28"/>
      <c r="AQ69" s="29"/>
    </row>
    <row r="70" spans="2:43" s="1" customFormat="1" ht="6.9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" customHeight="1">
      <c r="B76" s="27"/>
      <c r="C76" s="155" t="s">
        <v>60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29"/>
    </row>
    <row r="77" spans="2:43" s="3" customFormat="1" ht="14.45" customHeight="1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Nad_16_26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" customHeight="1">
      <c r="B78" s="60"/>
      <c r="C78" s="61" t="s">
        <v>15</v>
      </c>
      <c r="D78" s="62"/>
      <c r="E78" s="62"/>
      <c r="F78" s="62"/>
      <c r="G78" s="62"/>
      <c r="H78" s="62"/>
      <c r="I78" s="62"/>
      <c r="J78" s="62"/>
      <c r="K78" s="62"/>
      <c r="L78" s="165" t="str">
        <f>K6</f>
        <v>Maršov - tůně na pozemku p.č.920/221 a p.č.920/222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62"/>
      <c r="AQ78" s="63"/>
    </row>
    <row r="79" spans="2:43" s="1" customFormat="1" ht="6.9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21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Maršov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23</v>
      </c>
      <c r="AJ80" s="28"/>
      <c r="AK80" s="28"/>
      <c r="AL80" s="28"/>
      <c r="AM80" s="65" t="str">
        <f>IF(AN8="","",AN8)</f>
        <v>22.4.2016</v>
      </c>
      <c r="AN80" s="28"/>
      <c r="AO80" s="28"/>
      <c r="AP80" s="28"/>
      <c r="AQ80" s="29"/>
    </row>
    <row r="81" spans="2:43" s="1" customFormat="1" ht="6.9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5">
      <c r="B82" s="27"/>
      <c r="C82" s="24" t="s">
        <v>27</v>
      </c>
      <c r="D82" s="28"/>
      <c r="E82" s="28"/>
      <c r="F82" s="28"/>
      <c r="G82" s="28"/>
      <c r="H82" s="28"/>
      <c r="I82" s="28"/>
      <c r="J82" s="28"/>
      <c r="K82" s="28"/>
      <c r="L82" s="58" t="str">
        <f>IF(E11="","",E11)</f>
        <v>Ing. Pavel Kučera, Tumaňanova 192/63, Brno-Jehnice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33</v>
      </c>
      <c r="AJ82" s="28"/>
      <c r="AK82" s="28"/>
      <c r="AL82" s="28"/>
      <c r="AM82" s="167" t="str">
        <f>IF(E17="","",E17)</f>
        <v>Ing. Karel Vaštík</v>
      </c>
      <c r="AN82" s="164"/>
      <c r="AO82" s="164"/>
      <c r="AP82" s="164"/>
      <c r="AQ82" s="29"/>
      <c r="AS82" s="172" t="s">
        <v>61</v>
      </c>
      <c r="AT82" s="173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5">
      <c r="B83" s="27"/>
      <c r="C83" s="24" t="s">
        <v>31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38</v>
      </c>
      <c r="AJ83" s="28"/>
      <c r="AK83" s="28"/>
      <c r="AL83" s="28"/>
      <c r="AM83" s="167" t="str">
        <f>IF(E20="","",E20)</f>
        <v>Ing. Karel Vaštík, Lideřovská 14, 696 61 Vnorovy</v>
      </c>
      <c r="AN83" s="164"/>
      <c r="AO83" s="164"/>
      <c r="AP83" s="164"/>
      <c r="AQ83" s="29"/>
      <c r="AS83" s="174"/>
      <c r="AT83" s="164"/>
      <c r="AU83" s="28"/>
      <c r="AV83" s="28"/>
      <c r="AW83" s="28"/>
      <c r="AX83" s="28"/>
      <c r="AY83" s="28"/>
      <c r="AZ83" s="28"/>
      <c r="BA83" s="28"/>
      <c r="BB83" s="28"/>
      <c r="BC83" s="28"/>
      <c r="BD83" s="67"/>
    </row>
    <row r="84" spans="2:56" s="1" customFormat="1" ht="10.9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74"/>
      <c r="AT84" s="164"/>
      <c r="AU84" s="28"/>
      <c r="AV84" s="28"/>
      <c r="AW84" s="28"/>
      <c r="AX84" s="28"/>
      <c r="AY84" s="28"/>
      <c r="AZ84" s="28"/>
      <c r="BA84" s="28"/>
      <c r="BB84" s="28"/>
      <c r="BC84" s="28"/>
      <c r="BD84" s="67"/>
    </row>
    <row r="85" spans="2:56" s="1" customFormat="1" ht="29.25" customHeight="1">
      <c r="B85" s="27"/>
      <c r="C85" s="175" t="s">
        <v>62</v>
      </c>
      <c r="D85" s="176"/>
      <c r="E85" s="176"/>
      <c r="F85" s="176"/>
      <c r="G85" s="176"/>
      <c r="H85" s="68"/>
      <c r="I85" s="177" t="s">
        <v>63</v>
      </c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7" t="s">
        <v>64</v>
      </c>
      <c r="AH85" s="176"/>
      <c r="AI85" s="176"/>
      <c r="AJ85" s="176"/>
      <c r="AK85" s="176"/>
      <c r="AL85" s="176"/>
      <c r="AM85" s="176"/>
      <c r="AN85" s="177" t="s">
        <v>65</v>
      </c>
      <c r="AO85" s="176"/>
      <c r="AP85" s="178"/>
      <c r="AQ85" s="29"/>
      <c r="AS85" s="69" t="s">
        <v>66</v>
      </c>
      <c r="AT85" s="70" t="s">
        <v>67</v>
      </c>
      <c r="AU85" s="70" t="s">
        <v>68</v>
      </c>
      <c r="AV85" s="70" t="s">
        <v>69</v>
      </c>
      <c r="AW85" s="70" t="s">
        <v>70</v>
      </c>
      <c r="AX85" s="70" t="s">
        <v>71</v>
      </c>
      <c r="AY85" s="70" t="s">
        <v>72</v>
      </c>
      <c r="AZ85" s="70" t="s">
        <v>73</v>
      </c>
      <c r="BA85" s="70" t="s">
        <v>74</v>
      </c>
      <c r="BB85" s="70" t="s">
        <v>75</v>
      </c>
      <c r="BC85" s="70" t="s">
        <v>76</v>
      </c>
      <c r="BD85" s="71" t="s">
        <v>77</v>
      </c>
    </row>
    <row r="86" spans="2:56" s="1" customFormat="1" ht="10.9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2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45" customHeight="1">
      <c r="B87" s="60"/>
      <c r="C87" s="73" t="s">
        <v>78</v>
      </c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170">
        <f>ROUND(AG88,2)</f>
        <v>0</v>
      </c>
      <c r="AH87" s="170"/>
      <c r="AI87" s="170"/>
      <c r="AJ87" s="170"/>
      <c r="AK87" s="170"/>
      <c r="AL87" s="170"/>
      <c r="AM87" s="170"/>
      <c r="AN87" s="171">
        <f>SUM(AG87,AT87)</f>
        <v>0</v>
      </c>
      <c r="AO87" s="171"/>
      <c r="AP87" s="171"/>
      <c r="AQ87" s="63"/>
      <c r="AS87" s="75">
        <f>ROUND(AS88,2)</f>
        <v>0</v>
      </c>
      <c r="AT87" s="76">
        <f>ROUND(SUM(AV87:AW87),2)</f>
        <v>0</v>
      </c>
      <c r="AU87" s="77">
        <f>ROUND(AU88,5)</f>
        <v>1548.24917</v>
      </c>
      <c r="AV87" s="76">
        <f>ROUND(AZ87*L31,2)</f>
        <v>0</v>
      </c>
      <c r="AW87" s="76">
        <f>ROUND(BA87*L32,2)</f>
        <v>0</v>
      </c>
      <c r="AX87" s="76">
        <f>ROUND(BB87*L31,2)</f>
        <v>0</v>
      </c>
      <c r="AY87" s="76">
        <f>ROUND(BC87*L32,2)</f>
        <v>0</v>
      </c>
      <c r="AZ87" s="76">
        <f>ROUND(AZ88,2)</f>
        <v>0</v>
      </c>
      <c r="BA87" s="76">
        <f>ROUND(BA88,2)</f>
        <v>0</v>
      </c>
      <c r="BB87" s="76">
        <f>ROUND(BB88,2)</f>
        <v>0</v>
      </c>
      <c r="BC87" s="76">
        <f>ROUND(BC88,2)</f>
        <v>0</v>
      </c>
      <c r="BD87" s="78">
        <f>ROUND(BD88,2)</f>
        <v>0</v>
      </c>
      <c r="BS87" s="79" t="s">
        <v>79</v>
      </c>
      <c r="BT87" s="79" t="s">
        <v>80</v>
      </c>
      <c r="BV87" s="79" t="s">
        <v>81</v>
      </c>
      <c r="BW87" s="79" t="s">
        <v>82</v>
      </c>
      <c r="BX87" s="79" t="s">
        <v>83</v>
      </c>
    </row>
    <row r="88" spans="1:76" s="5" customFormat="1" ht="37.5" customHeight="1">
      <c r="A88" s="144" t="s">
        <v>278</v>
      </c>
      <c r="B88" s="80"/>
      <c r="C88" s="81"/>
      <c r="D88" s="168" t="s">
        <v>14</v>
      </c>
      <c r="E88" s="169"/>
      <c r="F88" s="169"/>
      <c r="G88" s="169"/>
      <c r="H88" s="169"/>
      <c r="I88" s="82"/>
      <c r="J88" s="168" t="s">
        <v>16</v>
      </c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81">
        <f>'Nad_16_26 - Maršov - tůně...'!M29</f>
        <v>0</v>
      </c>
      <c r="AH88" s="169"/>
      <c r="AI88" s="169"/>
      <c r="AJ88" s="169"/>
      <c r="AK88" s="169"/>
      <c r="AL88" s="169"/>
      <c r="AM88" s="169"/>
      <c r="AN88" s="181">
        <f>SUM(AG88,AT88)</f>
        <v>0</v>
      </c>
      <c r="AO88" s="169"/>
      <c r="AP88" s="169"/>
      <c r="AQ88" s="83"/>
      <c r="AS88" s="84">
        <f>'Nad_16_26 - Maršov - tůně...'!M27</f>
        <v>0</v>
      </c>
      <c r="AT88" s="85">
        <f>ROUND(SUM(AV88:AW88),2)</f>
        <v>0</v>
      </c>
      <c r="AU88" s="86">
        <f>'Nad_16_26 - Maršov - tůně...'!W114</f>
        <v>1548.2491670000004</v>
      </c>
      <c r="AV88" s="85">
        <f>'Nad_16_26 - Maršov - tůně...'!M31</f>
        <v>0</v>
      </c>
      <c r="AW88" s="85">
        <f>'Nad_16_26 - Maršov - tůně...'!M32</f>
        <v>0</v>
      </c>
      <c r="AX88" s="85">
        <f>'Nad_16_26 - Maršov - tůně...'!M33</f>
        <v>0</v>
      </c>
      <c r="AY88" s="85">
        <f>'Nad_16_26 - Maršov - tůně...'!M34</f>
        <v>0</v>
      </c>
      <c r="AZ88" s="85">
        <f>'Nad_16_26 - Maršov - tůně...'!H31</f>
        <v>0</v>
      </c>
      <c r="BA88" s="85">
        <f>'Nad_16_26 - Maršov - tůně...'!H32</f>
        <v>0</v>
      </c>
      <c r="BB88" s="85">
        <f>'Nad_16_26 - Maršov - tůně...'!H33</f>
        <v>0</v>
      </c>
      <c r="BC88" s="85">
        <f>'Nad_16_26 - Maršov - tůně...'!H34</f>
        <v>0</v>
      </c>
      <c r="BD88" s="87">
        <f>'Nad_16_26 - Maršov - tůně...'!H35</f>
        <v>0</v>
      </c>
      <c r="BT88" s="88" t="s">
        <v>20</v>
      </c>
      <c r="BU88" s="88" t="s">
        <v>84</v>
      </c>
      <c r="BV88" s="88" t="s">
        <v>81</v>
      </c>
      <c r="BW88" s="88" t="s">
        <v>82</v>
      </c>
      <c r="BX88" s="88" t="s">
        <v>83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27"/>
      <c r="C90" s="73" t="s">
        <v>85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71">
        <v>0</v>
      </c>
      <c r="AH90" s="164"/>
      <c r="AI90" s="164"/>
      <c r="AJ90" s="164"/>
      <c r="AK90" s="164"/>
      <c r="AL90" s="164"/>
      <c r="AM90" s="164"/>
      <c r="AN90" s="171">
        <v>0</v>
      </c>
      <c r="AO90" s="164"/>
      <c r="AP90" s="164"/>
      <c r="AQ90" s="29"/>
      <c r="AS90" s="69" t="s">
        <v>86</v>
      </c>
      <c r="AT90" s="70" t="s">
        <v>87</v>
      </c>
      <c r="AU90" s="70" t="s">
        <v>44</v>
      </c>
      <c r="AV90" s="71" t="s">
        <v>67</v>
      </c>
    </row>
    <row r="91" spans="2:48" s="1" customFormat="1" ht="10.9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9"/>
      <c r="AT91" s="48"/>
      <c r="AU91" s="48"/>
      <c r="AV91" s="50"/>
    </row>
    <row r="92" spans="2:43" s="1" customFormat="1" ht="30" customHeight="1">
      <c r="B92" s="27"/>
      <c r="C92" s="90" t="s">
        <v>88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179">
        <f>ROUND(AG87+AG90,2)</f>
        <v>0</v>
      </c>
      <c r="AH92" s="179"/>
      <c r="AI92" s="179"/>
      <c r="AJ92" s="179"/>
      <c r="AK92" s="179"/>
      <c r="AL92" s="179"/>
      <c r="AM92" s="179"/>
      <c r="AN92" s="179">
        <f>AN87+AN90</f>
        <v>0</v>
      </c>
      <c r="AO92" s="179"/>
      <c r="AP92" s="179"/>
      <c r="AQ92" s="29"/>
    </row>
    <row r="93" spans="2:43" s="1" customFormat="1" ht="6.95" customHeight="1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Nad_16_26 - Maršov - tůně...'!C2" tooltip="Nad_16_26 - Maršov - tůně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9"/>
  <sheetViews>
    <sheetView showGridLines="0" tabSelected="1" workbookViewId="0" topLeftCell="A1">
      <pane ySplit="1" topLeftCell="A2" activePane="bottomLeft" state="frozen"/>
      <selection pane="bottomLeft" activeCell="G16" sqref="G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49"/>
      <c r="B1" s="146"/>
      <c r="C1" s="146"/>
      <c r="D1" s="147" t="s">
        <v>1</v>
      </c>
      <c r="E1" s="146"/>
      <c r="F1" s="148" t="s">
        <v>279</v>
      </c>
      <c r="G1" s="148"/>
      <c r="H1" s="216" t="s">
        <v>280</v>
      </c>
      <c r="I1" s="216"/>
      <c r="J1" s="216"/>
      <c r="K1" s="216"/>
      <c r="L1" s="148" t="s">
        <v>281</v>
      </c>
      <c r="M1" s="146"/>
      <c r="N1" s="146"/>
      <c r="O1" s="147" t="s">
        <v>89</v>
      </c>
      <c r="P1" s="146"/>
      <c r="Q1" s="146"/>
      <c r="R1" s="146"/>
      <c r="S1" s="148" t="s">
        <v>282</v>
      </c>
      <c r="T1" s="148"/>
      <c r="U1" s="149"/>
      <c r="V1" s="149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95" customHeight="1">
      <c r="C2" s="153" t="s">
        <v>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80" t="s">
        <v>6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13" t="s">
        <v>82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90</v>
      </c>
    </row>
    <row r="4" spans="2:46" ht="36.95" customHeight="1">
      <c r="B4" s="17"/>
      <c r="C4" s="155" t="s">
        <v>91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9"/>
      <c r="T4" s="20" t="s">
        <v>11</v>
      </c>
      <c r="AT4" s="13" t="s">
        <v>4</v>
      </c>
    </row>
    <row r="5" spans="2:18" ht="6.9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85" customHeight="1">
      <c r="B6" s="27"/>
      <c r="C6" s="28"/>
      <c r="D6" s="23" t="s">
        <v>15</v>
      </c>
      <c r="E6" s="28"/>
      <c r="F6" s="158" t="s">
        <v>16</v>
      </c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28"/>
      <c r="R6" s="29"/>
    </row>
    <row r="7" spans="2:18" s="1" customFormat="1" ht="14.45" customHeight="1">
      <c r="B7" s="27"/>
      <c r="C7" s="28"/>
      <c r="D7" s="24" t="s">
        <v>18</v>
      </c>
      <c r="E7" s="28"/>
      <c r="F7" s="22" t="s">
        <v>3</v>
      </c>
      <c r="G7" s="28"/>
      <c r="H7" s="28"/>
      <c r="I7" s="28"/>
      <c r="J7" s="28"/>
      <c r="K7" s="28"/>
      <c r="L7" s="28"/>
      <c r="M7" s="24" t="s">
        <v>19</v>
      </c>
      <c r="N7" s="28"/>
      <c r="O7" s="22" t="s">
        <v>3</v>
      </c>
      <c r="P7" s="28"/>
      <c r="Q7" s="28"/>
      <c r="R7" s="29"/>
    </row>
    <row r="8" spans="2:18" s="1" customFormat="1" ht="14.45" customHeight="1">
      <c r="B8" s="27"/>
      <c r="C8" s="28"/>
      <c r="D8" s="24" t="s">
        <v>21</v>
      </c>
      <c r="E8" s="28"/>
      <c r="F8" s="22" t="s">
        <v>22</v>
      </c>
      <c r="G8" s="28"/>
      <c r="H8" s="28"/>
      <c r="I8" s="28"/>
      <c r="J8" s="28"/>
      <c r="K8" s="28"/>
      <c r="L8" s="28"/>
      <c r="M8" s="24" t="s">
        <v>23</v>
      </c>
      <c r="N8" s="28"/>
      <c r="O8" s="185" t="str">
        <f>'Rekapitulace stavby'!AN8</f>
        <v>22.4.2016</v>
      </c>
      <c r="P8" s="164"/>
      <c r="Q8" s="28"/>
      <c r="R8" s="29"/>
    </row>
    <row r="9" spans="2:18" s="1" customFormat="1" ht="10.9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2:18" s="1" customFormat="1" ht="14.45" customHeight="1">
      <c r="B10" s="27"/>
      <c r="C10" s="28"/>
      <c r="D10" s="24" t="s">
        <v>27</v>
      </c>
      <c r="E10" s="28"/>
      <c r="F10" s="28"/>
      <c r="G10" s="28"/>
      <c r="H10" s="28"/>
      <c r="I10" s="28"/>
      <c r="J10" s="28"/>
      <c r="K10" s="28"/>
      <c r="L10" s="28"/>
      <c r="M10" s="24" t="s">
        <v>28</v>
      </c>
      <c r="N10" s="28"/>
      <c r="O10" s="157" t="s">
        <v>3</v>
      </c>
      <c r="P10" s="164"/>
      <c r="Q10" s="28"/>
      <c r="R10" s="29"/>
    </row>
    <row r="11" spans="2:18" s="1" customFormat="1" ht="18" customHeight="1">
      <c r="B11" s="27"/>
      <c r="C11" s="28"/>
      <c r="D11" s="28"/>
      <c r="E11" s="22" t="s">
        <v>29</v>
      </c>
      <c r="F11" s="28"/>
      <c r="G11" s="28"/>
      <c r="H11" s="28"/>
      <c r="I11" s="28"/>
      <c r="J11" s="28"/>
      <c r="K11" s="28"/>
      <c r="L11" s="28"/>
      <c r="M11" s="24" t="s">
        <v>30</v>
      </c>
      <c r="N11" s="28"/>
      <c r="O11" s="157" t="s">
        <v>3</v>
      </c>
      <c r="P11" s="164"/>
      <c r="Q11" s="28"/>
      <c r="R11" s="29"/>
    </row>
    <row r="12" spans="2:18" s="1" customFormat="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2:18" s="1" customFormat="1" ht="14.45" customHeight="1">
      <c r="B13" s="27"/>
      <c r="C13" s="28"/>
      <c r="D13" s="24" t="s">
        <v>31</v>
      </c>
      <c r="E13" s="28"/>
      <c r="F13" s="28"/>
      <c r="G13" s="28"/>
      <c r="H13" s="28"/>
      <c r="I13" s="28"/>
      <c r="J13" s="28"/>
      <c r="K13" s="28"/>
      <c r="L13" s="28"/>
      <c r="M13" s="24" t="s">
        <v>28</v>
      </c>
      <c r="N13" s="28"/>
      <c r="O13" s="157" t="str">
        <f>IF('Rekapitulace stavby'!AN13="","",'Rekapitulace stavby'!AN13)</f>
        <v/>
      </c>
      <c r="P13" s="164"/>
      <c r="Q13" s="28"/>
      <c r="R13" s="29"/>
    </row>
    <row r="14" spans="2:18" s="1" customFormat="1" ht="18" customHeight="1">
      <c r="B14" s="27"/>
      <c r="C14" s="28"/>
      <c r="D14" s="28"/>
      <c r="E14" s="22" t="str">
        <f>IF('Rekapitulace stavby'!E14="","",'Rekapitulace stavby'!E14)</f>
        <v xml:space="preserve"> </v>
      </c>
      <c r="F14" s="28"/>
      <c r="G14" s="28"/>
      <c r="H14" s="28"/>
      <c r="I14" s="28"/>
      <c r="J14" s="28"/>
      <c r="K14" s="28"/>
      <c r="L14" s="28"/>
      <c r="M14" s="24" t="s">
        <v>30</v>
      </c>
      <c r="N14" s="28"/>
      <c r="O14" s="157" t="str">
        <f>IF('Rekapitulace stavby'!AN14="","",'Rekapitulace stavby'!AN14)</f>
        <v/>
      </c>
      <c r="P14" s="164"/>
      <c r="Q14" s="28"/>
      <c r="R14" s="29"/>
    </row>
    <row r="15" spans="2:18" s="1" customFormat="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2:18" s="1" customFormat="1" ht="14.45" customHeight="1">
      <c r="B16" s="27"/>
      <c r="C16" s="28"/>
      <c r="D16" s="24" t="s">
        <v>33</v>
      </c>
      <c r="E16" s="28"/>
      <c r="F16" s="28"/>
      <c r="G16" s="28"/>
      <c r="H16" s="28"/>
      <c r="I16" s="28"/>
      <c r="J16" s="28"/>
      <c r="K16" s="28"/>
      <c r="L16" s="28"/>
      <c r="M16" s="24" t="s">
        <v>28</v>
      </c>
      <c r="N16" s="28"/>
      <c r="O16" s="157" t="s">
        <v>34</v>
      </c>
      <c r="P16" s="164"/>
      <c r="Q16" s="28"/>
      <c r="R16" s="29"/>
    </row>
    <row r="17" spans="2:18" s="1" customFormat="1" ht="18" customHeight="1">
      <c r="B17" s="27"/>
      <c r="C17" s="28"/>
      <c r="D17" s="28"/>
      <c r="E17" s="22" t="s">
        <v>35</v>
      </c>
      <c r="F17" s="28"/>
      <c r="G17" s="28"/>
      <c r="H17" s="28"/>
      <c r="I17" s="28"/>
      <c r="J17" s="28"/>
      <c r="K17" s="28"/>
      <c r="L17" s="28"/>
      <c r="M17" s="24" t="s">
        <v>30</v>
      </c>
      <c r="N17" s="28"/>
      <c r="O17" s="157" t="s">
        <v>36</v>
      </c>
      <c r="P17" s="164"/>
      <c r="Q17" s="28"/>
      <c r="R17" s="29"/>
    </row>
    <row r="18" spans="2:18" s="1" customFormat="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2:18" s="1" customFormat="1" ht="14.45" customHeight="1">
      <c r="B19" s="27"/>
      <c r="C19" s="28"/>
      <c r="D19" s="24" t="s">
        <v>38</v>
      </c>
      <c r="E19" s="28"/>
      <c r="F19" s="28"/>
      <c r="G19" s="28"/>
      <c r="H19" s="28"/>
      <c r="I19" s="28"/>
      <c r="J19" s="28"/>
      <c r="K19" s="28"/>
      <c r="L19" s="28"/>
      <c r="M19" s="24" t="s">
        <v>28</v>
      </c>
      <c r="N19" s="28"/>
      <c r="O19" s="157" t="s">
        <v>34</v>
      </c>
      <c r="P19" s="164"/>
      <c r="Q19" s="28"/>
      <c r="R19" s="29"/>
    </row>
    <row r="20" spans="2:18" s="1" customFormat="1" ht="18" customHeight="1">
      <c r="B20" s="27"/>
      <c r="C20" s="28"/>
      <c r="D20" s="28"/>
      <c r="E20" s="22" t="s">
        <v>39</v>
      </c>
      <c r="F20" s="28"/>
      <c r="G20" s="28"/>
      <c r="H20" s="28"/>
      <c r="I20" s="28"/>
      <c r="J20" s="28"/>
      <c r="K20" s="28"/>
      <c r="L20" s="28"/>
      <c r="M20" s="24" t="s">
        <v>30</v>
      </c>
      <c r="N20" s="28"/>
      <c r="O20" s="157" t="s">
        <v>36</v>
      </c>
      <c r="P20" s="164"/>
      <c r="Q20" s="28"/>
      <c r="R20" s="29"/>
    </row>
    <row r="21" spans="2:18" s="1" customFormat="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2:18" s="1" customFormat="1" ht="14.45" customHeight="1">
      <c r="B22" s="27"/>
      <c r="C22" s="28"/>
      <c r="D22" s="24" t="s">
        <v>40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22.5" customHeight="1">
      <c r="B23" s="27"/>
      <c r="C23" s="28"/>
      <c r="D23" s="28"/>
      <c r="E23" s="159" t="s">
        <v>3</v>
      </c>
      <c r="F23" s="164"/>
      <c r="G23" s="164"/>
      <c r="H23" s="164"/>
      <c r="I23" s="164"/>
      <c r="J23" s="164"/>
      <c r="K23" s="164"/>
      <c r="L23" s="164"/>
      <c r="M23" s="28"/>
      <c r="N23" s="28"/>
      <c r="O23" s="28"/>
      <c r="P23" s="28"/>
      <c r="Q23" s="28"/>
      <c r="R23" s="29"/>
    </row>
    <row r="24" spans="2:18" s="1" customFormat="1" ht="6.9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2:18" s="1" customFormat="1" ht="6.95" customHeight="1">
      <c r="B25" s="27"/>
      <c r="C25" s="2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8"/>
      <c r="R25" s="29"/>
    </row>
    <row r="26" spans="2:18" s="1" customFormat="1" ht="14.45" customHeight="1">
      <c r="B26" s="27"/>
      <c r="C26" s="28"/>
      <c r="D26" s="92" t="s">
        <v>92</v>
      </c>
      <c r="E26" s="28"/>
      <c r="F26" s="28"/>
      <c r="G26" s="28"/>
      <c r="H26" s="28"/>
      <c r="I26" s="28"/>
      <c r="J26" s="28"/>
      <c r="K26" s="28"/>
      <c r="L26" s="28"/>
      <c r="M26" s="182">
        <f>N87</f>
        <v>0</v>
      </c>
      <c r="N26" s="164"/>
      <c r="O26" s="164"/>
      <c r="P26" s="164"/>
      <c r="Q26" s="28"/>
      <c r="R26" s="29"/>
    </row>
    <row r="27" spans="2:18" s="1" customFormat="1" ht="14.45" customHeight="1">
      <c r="B27" s="27"/>
      <c r="C27" s="28"/>
      <c r="D27" s="26" t="s">
        <v>93</v>
      </c>
      <c r="E27" s="28"/>
      <c r="F27" s="28"/>
      <c r="G27" s="28"/>
      <c r="H27" s="28"/>
      <c r="I27" s="28"/>
      <c r="J27" s="28"/>
      <c r="K27" s="28"/>
      <c r="L27" s="28"/>
      <c r="M27" s="182">
        <f>N96</f>
        <v>0</v>
      </c>
      <c r="N27" s="164"/>
      <c r="O27" s="164"/>
      <c r="P27" s="164"/>
      <c r="Q27" s="28"/>
      <c r="R27" s="29"/>
    </row>
    <row r="28" spans="2:18" s="1" customFormat="1" ht="6.9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2:18" s="1" customFormat="1" ht="25.35" customHeight="1">
      <c r="B29" s="27"/>
      <c r="C29" s="28"/>
      <c r="D29" s="93" t="s">
        <v>43</v>
      </c>
      <c r="E29" s="28"/>
      <c r="F29" s="28"/>
      <c r="G29" s="28"/>
      <c r="H29" s="28"/>
      <c r="I29" s="28"/>
      <c r="J29" s="28"/>
      <c r="K29" s="28"/>
      <c r="L29" s="28"/>
      <c r="M29" s="186">
        <f>ROUND(M26+M27,2)</f>
        <v>0</v>
      </c>
      <c r="N29" s="164"/>
      <c r="O29" s="164"/>
      <c r="P29" s="164"/>
      <c r="Q29" s="28"/>
      <c r="R29" s="29"/>
    </row>
    <row r="30" spans="2:18" s="1" customFormat="1" ht="6.95" customHeight="1">
      <c r="B30" s="27"/>
      <c r="C30" s="2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8"/>
      <c r="R30" s="29"/>
    </row>
    <row r="31" spans="2:18" s="1" customFormat="1" ht="14.45" customHeight="1">
      <c r="B31" s="27"/>
      <c r="C31" s="28"/>
      <c r="D31" s="34" t="s">
        <v>44</v>
      </c>
      <c r="E31" s="34" t="s">
        <v>45</v>
      </c>
      <c r="F31" s="35">
        <v>0.21</v>
      </c>
      <c r="G31" s="94" t="s">
        <v>46</v>
      </c>
      <c r="H31" s="187">
        <f>ROUND((SUM(BE96:BE97)+SUM(BE114:BE168)),2)</f>
        <v>0</v>
      </c>
      <c r="I31" s="164"/>
      <c r="J31" s="164"/>
      <c r="K31" s="28"/>
      <c r="L31" s="28"/>
      <c r="M31" s="187">
        <f>ROUND(ROUND((SUM(BE96:BE97)+SUM(BE114:BE168)),2)*F31,2)</f>
        <v>0</v>
      </c>
      <c r="N31" s="164"/>
      <c r="O31" s="164"/>
      <c r="P31" s="164"/>
      <c r="Q31" s="28"/>
      <c r="R31" s="29"/>
    </row>
    <row r="32" spans="2:18" s="1" customFormat="1" ht="14.45" customHeight="1">
      <c r="B32" s="27"/>
      <c r="C32" s="28"/>
      <c r="D32" s="28"/>
      <c r="E32" s="34" t="s">
        <v>47</v>
      </c>
      <c r="F32" s="35">
        <v>0.15</v>
      </c>
      <c r="G32" s="94" t="s">
        <v>46</v>
      </c>
      <c r="H32" s="187">
        <f>ROUND((SUM(BF96:BF97)+SUM(BF114:BF168)),2)</f>
        <v>0</v>
      </c>
      <c r="I32" s="164"/>
      <c r="J32" s="164"/>
      <c r="K32" s="28"/>
      <c r="L32" s="28"/>
      <c r="M32" s="187">
        <f>ROUND(ROUND((SUM(BF96:BF97)+SUM(BF114:BF168)),2)*F32,2)</f>
        <v>0</v>
      </c>
      <c r="N32" s="164"/>
      <c r="O32" s="164"/>
      <c r="P32" s="164"/>
      <c r="Q32" s="28"/>
      <c r="R32" s="29"/>
    </row>
    <row r="33" spans="2:18" s="1" customFormat="1" ht="14.45" customHeight="1" hidden="1">
      <c r="B33" s="27"/>
      <c r="C33" s="28"/>
      <c r="D33" s="28"/>
      <c r="E33" s="34" t="s">
        <v>48</v>
      </c>
      <c r="F33" s="35">
        <v>0.21</v>
      </c>
      <c r="G33" s="94" t="s">
        <v>46</v>
      </c>
      <c r="H33" s="187">
        <f>ROUND((SUM(BG96:BG97)+SUM(BG114:BG168)),2)</f>
        <v>0</v>
      </c>
      <c r="I33" s="164"/>
      <c r="J33" s="164"/>
      <c r="K33" s="28"/>
      <c r="L33" s="28"/>
      <c r="M33" s="187">
        <v>0</v>
      </c>
      <c r="N33" s="164"/>
      <c r="O33" s="164"/>
      <c r="P33" s="164"/>
      <c r="Q33" s="28"/>
      <c r="R33" s="29"/>
    </row>
    <row r="34" spans="2:18" s="1" customFormat="1" ht="14.45" customHeight="1" hidden="1">
      <c r="B34" s="27"/>
      <c r="C34" s="28"/>
      <c r="D34" s="28"/>
      <c r="E34" s="34" t="s">
        <v>49</v>
      </c>
      <c r="F34" s="35">
        <v>0.15</v>
      </c>
      <c r="G34" s="94" t="s">
        <v>46</v>
      </c>
      <c r="H34" s="187">
        <f>ROUND((SUM(BH96:BH97)+SUM(BH114:BH168)),2)</f>
        <v>0</v>
      </c>
      <c r="I34" s="164"/>
      <c r="J34" s="164"/>
      <c r="K34" s="28"/>
      <c r="L34" s="28"/>
      <c r="M34" s="187">
        <v>0</v>
      </c>
      <c r="N34" s="164"/>
      <c r="O34" s="164"/>
      <c r="P34" s="164"/>
      <c r="Q34" s="28"/>
      <c r="R34" s="29"/>
    </row>
    <row r="35" spans="2:18" s="1" customFormat="1" ht="14.45" customHeight="1" hidden="1">
      <c r="B35" s="27"/>
      <c r="C35" s="28"/>
      <c r="D35" s="28"/>
      <c r="E35" s="34" t="s">
        <v>50</v>
      </c>
      <c r="F35" s="35">
        <v>0</v>
      </c>
      <c r="G35" s="94" t="s">
        <v>46</v>
      </c>
      <c r="H35" s="187">
        <f>ROUND((SUM(BI96:BI97)+SUM(BI114:BI168)),2)</f>
        <v>0</v>
      </c>
      <c r="I35" s="164"/>
      <c r="J35" s="164"/>
      <c r="K35" s="28"/>
      <c r="L35" s="28"/>
      <c r="M35" s="187">
        <v>0</v>
      </c>
      <c r="N35" s="164"/>
      <c r="O35" s="164"/>
      <c r="P35" s="164"/>
      <c r="Q35" s="28"/>
      <c r="R35" s="29"/>
    </row>
    <row r="36" spans="2:18" s="1" customFormat="1" ht="6.9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2:18" s="1" customFormat="1" ht="25.35" customHeight="1">
      <c r="B37" s="27"/>
      <c r="C37" s="91"/>
      <c r="D37" s="95" t="s">
        <v>51</v>
      </c>
      <c r="E37" s="68"/>
      <c r="F37" s="68"/>
      <c r="G37" s="96" t="s">
        <v>52</v>
      </c>
      <c r="H37" s="97" t="s">
        <v>53</v>
      </c>
      <c r="I37" s="68"/>
      <c r="J37" s="68"/>
      <c r="K37" s="68"/>
      <c r="L37" s="188">
        <f>SUM(M29:M35)</f>
        <v>0</v>
      </c>
      <c r="M37" s="176"/>
      <c r="N37" s="176"/>
      <c r="O37" s="176"/>
      <c r="P37" s="178"/>
      <c r="Q37" s="91"/>
      <c r="R37" s="29"/>
    </row>
    <row r="38" spans="2:18" s="1" customFormat="1" ht="14.4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2:18" s="1" customFormat="1" ht="14.4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54</v>
      </c>
      <c r="E50" s="43"/>
      <c r="F50" s="43"/>
      <c r="G50" s="43"/>
      <c r="H50" s="44"/>
      <c r="I50" s="28"/>
      <c r="J50" s="42" t="s">
        <v>55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56</v>
      </c>
      <c r="E59" s="48"/>
      <c r="F59" s="48"/>
      <c r="G59" s="49" t="s">
        <v>57</v>
      </c>
      <c r="H59" s="50"/>
      <c r="I59" s="28"/>
      <c r="J59" s="47" t="s">
        <v>56</v>
      </c>
      <c r="K59" s="48"/>
      <c r="L59" s="48"/>
      <c r="M59" s="48"/>
      <c r="N59" s="49" t="s">
        <v>57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58</v>
      </c>
      <c r="E61" s="43"/>
      <c r="F61" s="43"/>
      <c r="G61" s="43"/>
      <c r="H61" s="44"/>
      <c r="I61" s="28"/>
      <c r="J61" s="42" t="s">
        <v>59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56</v>
      </c>
      <c r="E70" s="48"/>
      <c r="F70" s="48"/>
      <c r="G70" s="49" t="s">
        <v>57</v>
      </c>
      <c r="H70" s="50"/>
      <c r="I70" s="28"/>
      <c r="J70" s="47" t="s">
        <v>56</v>
      </c>
      <c r="K70" s="48"/>
      <c r="L70" s="48"/>
      <c r="M70" s="48"/>
      <c r="N70" s="49" t="s">
        <v>57</v>
      </c>
      <c r="O70" s="48"/>
      <c r="P70" s="50"/>
      <c r="Q70" s="28"/>
      <c r="R70" s="29"/>
    </row>
    <row r="71" spans="2:18" s="1" customFormat="1" ht="14.4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95" customHeight="1">
      <c r="B76" s="27"/>
      <c r="C76" s="155" t="s">
        <v>94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29"/>
    </row>
    <row r="77" spans="2:18" s="1" customFormat="1" ht="6.9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6.95" customHeight="1">
      <c r="B78" s="27"/>
      <c r="C78" s="61" t="s">
        <v>15</v>
      </c>
      <c r="D78" s="28"/>
      <c r="E78" s="28"/>
      <c r="F78" s="165" t="str">
        <f>F6</f>
        <v>Maršov - tůně na pozemku p.č.920/221 a p.č.920/222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28"/>
      <c r="R78" s="29"/>
    </row>
    <row r="79" spans="2:18" s="1" customFormat="1" ht="6.9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18" s="1" customFormat="1" ht="18" customHeight="1">
      <c r="B80" s="27"/>
      <c r="C80" s="24" t="s">
        <v>21</v>
      </c>
      <c r="D80" s="28"/>
      <c r="E80" s="28"/>
      <c r="F80" s="22" t="str">
        <f>F8</f>
        <v>Maršov</v>
      </c>
      <c r="G80" s="28"/>
      <c r="H80" s="28"/>
      <c r="I80" s="28"/>
      <c r="J80" s="28"/>
      <c r="K80" s="24" t="s">
        <v>23</v>
      </c>
      <c r="L80" s="28"/>
      <c r="M80" s="185" t="str">
        <f>IF(O8="","",O8)</f>
        <v>22.4.2016</v>
      </c>
      <c r="N80" s="164"/>
      <c r="O80" s="164"/>
      <c r="P80" s="164"/>
      <c r="Q80" s="28"/>
      <c r="R80" s="29"/>
    </row>
    <row r="81" spans="2:18" s="1" customFormat="1" ht="6.9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/>
    </row>
    <row r="82" spans="2:18" s="1" customFormat="1" ht="15">
      <c r="B82" s="27"/>
      <c r="C82" s="24" t="s">
        <v>27</v>
      </c>
      <c r="D82" s="28"/>
      <c r="E82" s="28"/>
      <c r="F82" s="22" t="str">
        <f>E11</f>
        <v>Ing. Pavel Kučera, Tumaňanova 192/63, Brno-Jehnice</v>
      </c>
      <c r="G82" s="28"/>
      <c r="H82" s="28"/>
      <c r="I82" s="28"/>
      <c r="J82" s="28"/>
      <c r="K82" s="24" t="s">
        <v>33</v>
      </c>
      <c r="L82" s="28"/>
      <c r="M82" s="157" t="str">
        <f>E17</f>
        <v>Ing. Karel Vaštík</v>
      </c>
      <c r="N82" s="164"/>
      <c r="O82" s="164"/>
      <c r="P82" s="164"/>
      <c r="Q82" s="164"/>
      <c r="R82" s="29"/>
    </row>
    <row r="83" spans="2:18" s="1" customFormat="1" ht="14.45" customHeight="1">
      <c r="B83" s="27"/>
      <c r="C83" s="24" t="s">
        <v>31</v>
      </c>
      <c r="D83" s="28"/>
      <c r="E83" s="28"/>
      <c r="F83" s="22" t="str">
        <f>IF(E14="","",E14)</f>
        <v xml:space="preserve"> </v>
      </c>
      <c r="G83" s="28"/>
      <c r="H83" s="28"/>
      <c r="I83" s="28"/>
      <c r="J83" s="28"/>
      <c r="K83" s="24" t="s">
        <v>38</v>
      </c>
      <c r="L83" s="28"/>
      <c r="M83" s="157" t="str">
        <f>E20</f>
        <v>Ing. Karel Vaštík, Lideřovská 14, 696 61 Vnorovy</v>
      </c>
      <c r="N83" s="164"/>
      <c r="O83" s="164"/>
      <c r="P83" s="164"/>
      <c r="Q83" s="164"/>
      <c r="R83" s="29"/>
    </row>
    <row r="84" spans="2:18" s="1" customFormat="1" ht="10.3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</row>
    <row r="85" spans="2:18" s="1" customFormat="1" ht="29.25" customHeight="1">
      <c r="B85" s="27"/>
      <c r="C85" s="189" t="s">
        <v>95</v>
      </c>
      <c r="D85" s="190"/>
      <c r="E85" s="190"/>
      <c r="F85" s="190"/>
      <c r="G85" s="190"/>
      <c r="H85" s="91"/>
      <c r="I85" s="91"/>
      <c r="J85" s="91"/>
      <c r="K85" s="91"/>
      <c r="L85" s="91"/>
      <c r="M85" s="91"/>
      <c r="N85" s="189" t="s">
        <v>96</v>
      </c>
      <c r="O85" s="164"/>
      <c r="P85" s="164"/>
      <c r="Q85" s="164"/>
      <c r="R85" s="29"/>
    </row>
    <row r="86" spans="2:18" s="1" customFormat="1" ht="10.3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</row>
    <row r="87" spans="2:47" s="1" customFormat="1" ht="29.25" customHeight="1">
      <c r="B87" s="27"/>
      <c r="C87" s="98" t="s">
        <v>97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71">
        <f>N114</f>
        <v>0</v>
      </c>
      <c r="O87" s="164"/>
      <c r="P87" s="164"/>
      <c r="Q87" s="164"/>
      <c r="R87" s="29"/>
      <c r="AU87" s="13" t="s">
        <v>98</v>
      </c>
    </row>
    <row r="88" spans="2:18" s="6" customFormat="1" ht="24.95" customHeight="1">
      <c r="B88" s="99"/>
      <c r="C88" s="100"/>
      <c r="D88" s="101" t="s">
        <v>99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91">
        <f>N115</f>
        <v>0</v>
      </c>
      <c r="O88" s="192"/>
      <c r="P88" s="192"/>
      <c r="Q88" s="192"/>
      <c r="R88" s="102"/>
    </row>
    <row r="89" spans="2:18" s="7" customFormat="1" ht="19.9" customHeight="1">
      <c r="B89" s="103"/>
      <c r="C89" s="104"/>
      <c r="D89" s="105" t="s">
        <v>100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93">
        <f>N116</f>
        <v>0</v>
      </c>
      <c r="O89" s="194"/>
      <c r="P89" s="194"/>
      <c r="Q89" s="194"/>
      <c r="R89" s="106"/>
    </row>
    <row r="90" spans="2:18" s="7" customFormat="1" ht="19.9" customHeight="1">
      <c r="B90" s="103"/>
      <c r="C90" s="104"/>
      <c r="D90" s="105" t="s">
        <v>101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93">
        <f>N147</f>
        <v>0</v>
      </c>
      <c r="O90" s="194"/>
      <c r="P90" s="194"/>
      <c r="Q90" s="194"/>
      <c r="R90" s="106"/>
    </row>
    <row r="91" spans="2:18" s="7" customFormat="1" ht="19.9" customHeight="1">
      <c r="B91" s="103"/>
      <c r="C91" s="104"/>
      <c r="D91" s="105" t="s">
        <v>102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93">
        <f>N154</f>
        <v>0</v>
      </c>
      <c r="O91" s="194"/>
      <c r="P91" s="194"/>
      <c r="Q91" s="194"/>
      <c r="R91" s="106"/>
    </row>
    <row r="92" spans="2:18" s="6" customFormat="1" ht="24.95" customHeight="1">
      <c r="B92" s="99"/>
      <c r="C92" s="100"/>
      <c r="D92" s="101" t="s">
        <v>103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91">
        <f>N156</f>
        <v>0</v>
      </c>
      <c r="O92" s="192"/>
      <c r="P92" s="192"/>
      <c r="Q92" s="192"/>
      <c r="R92" s="102"/>
    </row>
    <row r="93" spans="2:18" s="7" customFormat="1" ht="19.9" customHeight="1">
      <c r="B93" s="103"/>
      <c r="C93" s="104"/>
      <c r="D93" s="105" t="s">
        <v>104</v>
      </c>
      <c r="E93" s="104"/>
      <c r="F93" s="104"/>
      <c r="G93" s="104"/>
      <c r="H93" s="104"/>
      <c r="I93" s="104"/>
      <c r="J93" s="104"/>
      <c r="K93" s="104"/>
      <c r="L93" s="104"/>
      <c r="M93" s="104"/>
      <c r="N93" s="193">
        <f>N157</f>
        <v>0</v>
      </c>
      <c r="O93" s="194"/>
      <c r="P93" s="194"/>
      <c r="Q93" s="194"/>
      <c r="R93" s="106"/>
    </row>
    <row r="94" spans="2:18" s="7" customFormat="1" ht="19.9" customHeight="1">
      <c r="B94" s="103"/>
      <c r="C94" s="104"/>
      <c r="D94" s="105" t="s">
        <v>105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93">
        <f>N167</f>
        <v>0</v>
      </c>
      <c r="O94" s="194"/>
      <c r="P94" s="194"/>
      <c r="Q94" s="194"/>
      <c r="R94" s="106"/>
    </row>
    <row r="95" spans="2:18" s="1" customFormat="1" ht="21.75" customHeight="1"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21" s="1" customFormat="1" ht="29.25" customHeight="1">
      <c r="B96" s="27"/>
      <c r="C96" s="98" t="s">
        <v>106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95">
        <v>0</v>
      </c>
      <c r="O96" s="164"/>
      <c r="P96" s="164"/>
      <c r="Q96" s="164"/>
      <c r="R96" s="29"/>
      <c r="T96" s="107"/>
      <c r="U96" s="108" t="s">
        <v>44</v>
      </c>
    </row>
    <row r="97" spans="2:18" s="1" customFormat="1" ht="18" customHeight="1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18" s="1" customFormat="1" ht="29.25" customHeight="1">
      <c r="B98" s="27"/>
      <c r="C98" s="90" t="s">
        <v>88</v>
      </c>
      <c r="D98" s="91"/>
      <c r="E98" s="91"/>
      <c r="F98" s="91"/>
      <c r="G98" s="91"/>
      <c r="H98" s="91"/>
      <c r="I98" s="91"/>
      <c r="J98" s="91"/>
      <c r="K98" s="91"/>
      <c r="L98" s="179">
        <f>ROUND(SUM(N87+N96),2)</f>
        <v>0</v>
      </c>
      <c r="M98" s="190"/>
      <c r="N98" s="190"/>
      <c r="O98" s="190"/>
      <c r="P98" s="190"/>
      <c r="Q98" s="190"/>
      <c r="R98" s="29"/>
    </row>
    <row r="99" spans="2:18" s="1" customFormat="1" ht="6.9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/>
    </row>
    <row r="103" spans="2:18" s="1" customFormat="1" ht="6.95" customHeight="1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6"/>
    </row>
    <row r="104" spans="2:18" s="1" customFormat="1" ht="36.95" customHeight="1">
      <c r="B104" s="27"/>
      <c r="C104" s="155" t="s">
        <v>107</v>
      </c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29"/>
    </row>
    <row r="105" spans="2:18" s="1" customFormat="1" ht="6.9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1" customFormat="1" ht="36.95" customHeight="1">
      <c r="B106" s="27"/>
      <c r="C106" s="61" t="s">
        <v>15</v>
      </c>
      <c r="D106" s="28"/>
      <c r="E106" s="28"/>
      <c r="F106" s="165" t="str">
        <f>F6</f>
        <v>Maršov - tůně na pozemku p.č.920/221 a p.č.920/222</v>
      </c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28"/>
      <c r="R106" s="29"/>
    </row>
    <row r="107" spans="2:18" s="1" customFormat="1" ht="6.9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18" s="1" customFormat="1" ht="18" customHeight="1">
      <c r="B108" s="27"/>
      <c r="C108" s="24" t="s">
        <v>21</v>
      </c>
      <c r="D108" s="28"/>
      <c r="E108" s="28"/>
      <c r="F108" s="22" t="str">
        <f>F8</f>
        <v>Maršov</v>
      </c>
      <c r="G108" s="28"/>
      <c r="H108" s="28"/>
      <c r="I108" s="28"/>
      <c r="J108" s="28"/>
      <c r="K108" s="24" t="s">
        <v>23</v>
      </c>
      <c r="L108" s="28"/>
      <c r="M108" s="185" t="str">
        <f>IF(O8="","",O8)</f>
        <v>22.4.2016</v>
      </c>
      <c r="N108" s="164"/>
      <c r="O108" s="164"/>
      <c r="P108" s="164"/>
      <c r="Q108" s="28"/>
      <c r="R108" s="29"/>
    </row>
    <row r="109" spans="2:18" s="1" customFormat="1" ht="6.95" customHeight="1">
      <c r="B109" s="27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9"/>
    </row>
    <row r="110" spans="2:18" s="1" customFormat="1" ht="15">
      <c r="B110" s="27"/>
      <c r="C110" s="24" t="s">
        <v>27</v>
      </c>
      <c r="D110" s="28"/>
      <c r="E110" s="28"/>
      <c r="F110" s="22" t="str">
        <f>E11</f>
        <v>Ing. Pavel Kučera, Tumaňanova 192/63, Brno-Jehnice</v>
      </c>
      <c r="G110" s="28"/>
      <c r="H110" s="28"/>
      <c r="I110" s="28"/>
      <c r="J110" s="28"/>
      <c r="K110" s="24" t="s">
        <v>33</v>
      </c>
      <c r="L110" s="28"/>
      <c r="M110" s="157" t="str">
        <f>E17</f>
        <v>Ing. Karel Vaštík</v>
      </c>
      <c r="N110" s="164"/>
      <c r="O110" s="164"/>
      <c r="P110" s="164"/>
      <c r="Q110" s="164"/>
      <c r="R110" s="29"/>
    </row>
    <row r="111" spans="2:18" s="1" customFormat="1" ht="14.45" customHeight="1">
      <c r="B111" s="27"/>
      <c r="C111" s="24" t="s">
        <v>31</v>
      </c>
      <c r="D111" s="28"/>
      <c r="E111" s="28"/>
      <c r="F111" s="22" t="str">
        <f>IF(E14="","",E14)</f>
        <v xml:space="preserve"> </v>
      </c>
      <c r="G111" s="28"/>
      <c r="H111" s="28"/>
      <c r="I111" s="28"/>
      <c r="J111" s="28"/>
      <c r="K111" s="24" t="s">
        <v>38</v>
      </c>
      <c r="L111" s="28"/>
      <c r="M111" s="157" t="str">
        <f>E20</f>
        <v>Ing. Karel Vaštík, Lideřovská 14, 696 61 Vnorovy</v>
      </c>
      <c r="N111" s="164"/>
      <c r="O111" s="164"/>
      <c r="P111" s="164"/>
      <c r="Q111" s="164"/>
      <c r="R111" s="29"/>
    </row>
    <row r="112" spans="2:18" s="1" customFormat="1" ht="10.35" customHeight="1"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</row>
    <row r="113" spans="2:27" s="8" customFormat="1" ht="29.25" customHeight="1">
      <c r="B113" s="109"/>
      <c r="C113" s="110" t="s">
        <v>108</v>
      </c>
      <c r="D113" s="111" t="s">
        <v>109</v>
      </c>
      <c r="E113" s="111" t="s">
        <v>62</v>
      </c>
      <c r="F113" s="196" t="s">
        <v>110</v>
      </c>
      <c r="G113" s="197"/>
      <c r="H113" s="197"/>
      <c r="I113" s="197"/>
      <c r="J113" s="111" t="s">
        <v>111</v>
      </c>
      <c r="K113" s="111" t="s">
        <v>112</v>
      </c>
      <c r="L113" s="198" t="s">
        <v>113</v>
      </c>
      <c r="M113" s="197"/>
      <c r="N113" s="196" t="s">
        <v>96</v>
      </c>
      <c r="O113" s="197"/>
      <c r="P113" s="197"/>
      <c r="Q113" s="199"/>
      <c r="R113" s="112"/>
      <c r="T113" s="69" t="s">
        <v>114</v>
      </c>
      <c r="U113" s="70" t="s">
        <v>44</v>
      </c>
      <c r="V113" s="70" t="s">
        <v>115</v>
      </c>
      <c r="W113" s="70" t="s">
        <v>116</v>
      </c>
      <c r="X113" s="70" t="s">
        <v>117</v>
      </c>
      <c r="Y113" s="70" t="s">
        <v>118</v>
      </c>
      <c r="Z113" s="70" t="s">
        <v>119</v>
      </c>
      <c r="AA113" s="71" t="s">
        <v>120</v>
      </c>
    </row>
    <row r="114" spans="2:63" s="1" customFormat="1" ht="29.25" customHeight="1">
      <c r="B114" s="27"/>
      <c r="C114" s="73" t="s">
        <v>92</v>
      </c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03">
        <f>BK114</f>
        <v>0</v>
      </c>
      <c r="O114" s="204"/>
      <c r="P114" s="204"/>
      <c r="Q114" s="204"/>
      <c r="R114" s="29"/>
      <c r="T114" s="72"/>
      <c r="U114" s="43"/>
      <c r="V114" s="43"/>
      <c r="W114" s="113">
        <f>W115+W156</f>
        <v>1548.2491670000004</v>
      </c>
      <c r="X114" s="43"/>
      <c r="Y114" s="113">
        <f>Y115+Y156</f>
        <v>50.07055908</v>
      </c>
      <c r="Z114" s="43"/>
      <c r="AA114" s="114">
        <f>AA115+AA156</f>
        <v>0</v>
      </c>
      <c r="AT114" s="13" t="s">
        <v>79</v>
      </c>
      <c r="AU114" s="13" t="s">
        <v>98</v>
      </c>
      <c r="BK114" s="115">
        <f>BK115+BK156</f>
        <v>0</v>
      </c>
    </row>
    <row r="115" spans="2:63" s="9" customFormat="1" ht="37.35" customHeight="1">
      <c r="B115" s="116"/>
      <c r="C115" s="117"/>
      <c r="D115" s="118" t="s">
        <v>99</v>
      </c>
      <c r="E115" s="118"/>
      <c r="F115" s="118"/>
      <c r="G115" s="118"/>
      <c r="H115" s="118"/>
      <c r="I115" s="118"/>
      <c r="J115" s="118"/>
      <c r="K115" s="118"/>
      <c r="L115" s="118"/>
      <c r="M115" s="118"/>
      <c r="N115" s="205">
        <f>BK115</f>
        <v>0</v>
      </c>
      <c r="O115" s="191"/>
      <c r="P115" s="191"/>
      <c r="Q115" s="191"/>
      <c r="R115" s="119"/>
      <c r="T115" s="120"/>
      <c r="U115" s="117"/>
      <c r="V115" s="117"/>
      <c r="W115" s="121">
        <f>W116+W147+W154</f>
        <v>1548.2491670000004</v>
      </c>
      <c r="X115" s="117"/>
      <c r="Y115" s="121">
        <f>Y116+Y147+Y154</f>
        <v>50.07055908</v>
      </c>
      <c r="Z115" s="117"/>
      <c r="AA115" s="122">
        <f>AA116+AA147+AA154</f>
        <v>0</v>
      </c>
      <c r="AR115" s="123" t="s">
        <v>20</v>
      </c>
      <c r="AT115" s="124" t="s">
        <v>79</v>
      </c>
      <c r="AU115" s="124" t="s">
        <v>80</v>
      </c>
      <c r="AY115" s="123" t="s">
        <v>121</v>
      </c>
      <c r="BK115" s="125">
        <f>BK116+BK147+BK154</f>
        <v>0</v>
      </c>
    </row>
    <row r="116" spans="2:63" s="9" customFormat="1" ht="19.9" customHeight="1">
      <c r="B116" s="116"/>
      <c r="C116" s="117"/>
      <c r="D116" s="126" t="s">
        <v>100</v>
      </c>
      <c r="E116" s="126"/>
      <c r="F116" s="126"/>
      <c r="G116" s="126"/>
      <c r="H116" s="126"/>
      <c r="I116" s="126"/>
      <c r="J116" s="126"/>
      <c r="K116" s="126"/>
      <c r="L116" s="126"/>
      <c r="M116" s="126"/>
      <c r="N116" s="206">
        <f>BK116</f>
        <v>0</v>
      </c>
      <c r="O116" s="207"/>
      <c r="P116" s="207"/>
      <c r="Q116" s="207"/>
      <c r="R116" s="119"/>
      <c r="T116" s="120"/>
      <c r="U116" s="117"/>
      <c r="V116" s="117"/>
      <c r="W116" s="121">
        <f>SUM(W117:W146)</f>
        <v>1253.1372260000003</v>
      </c>
      <c r="X116" s="117"/>
      <c r="Y116" s="121">
        <f>SUM(Y117:Y146)</f>
        <v>0.619341</v>
      </c>
      <c r="Z116" s="117"/>
      <c r="AA116" s="122">
        <f>SUM(AA117:AA146)</f>
        <v>0</v>
      </c>
      <c r="AR116" s="123" t="s">
        <v>20</v>
      </c>
      <c r="AT116" s="124" t="s">
        <v>79</v>
      </c>
      <c r="AU116" s="124" t="s">
        <v>20</v>
      </c>
      <c r="AY116" s="123" t="s">
        <v>121</v>
      </c>
      <c r="BK116" s="125">
        <f>SUM(BK117:BK146)</f>
        <v>0</v>
      </c>
    </row>
    <row r="117" spans="2:65" s="1" customFormat="1" ht="31.5" customHeight="1">
      <c r="B117" s="127"/>
      <c r="C117" s="128" t="s">
        <v>20</v>
      </c>
      <c r="D117" s="128" t="s">
        <v>122</v>
      </c>
      <c r="E117" s="129" t="s">
        <v>123</v>
      </c>
      <c r="F117" s="200" t="s">
        <v>124</v>
      </c>
      <c r="G117" s="201"/>
      <c r="H117" s="201"/>
      <c r="I117" s="201"/>
      <c r="J117" s="130" t="s">
        <v>125</v>
      </c>
      <c r="K117" s="131">
        <v>354.8</v>
      </c>
      <c r="L117" s="202">
        <v>0</v>
      </c>
      <c r="M117" s="201"/>
      <c r="N117" s="202">
        <f>ROUND(L117*K117,2)</f>
        <v>0</v>
      </c>
      <c r="O117" s="201"/>
      <c r="P117" s="201"/>
      <c r="Q117" s="201"/>
      <c r="R117" s="132"/>
      <c r="T117" s="133" t="s">
        <v>3</v>
      </c>
      <c r="U117" s="36" t="s">
        <v>45</v>
      </c>
      <c r="V117" s="134">
        <v>0.097</v>
      </c>
      <c r="W117" s="134">
        <f>V117*K117</f>
        <v>34.415600000000005</v>
      </c>
      <c r="X117" s="134">
        <v>0</v>
      </c>
      <c r="Y117" s="134">
        <f>X117*K117</f>
        <v>0</v>
      </c>
      <c r="Z117" s="134">
        <v>0</v>
      </c>
      <c r="AA117" s="135">
        <f>Z117*K117</f>
        <v>0</v>
      </c>
      <c r="AR117" s="13" t="s">
        <v>126</v>
      </c>
      <c r="AT117" s="13" t="s">
        <v>122</v>
      </c>
      <c r="AU117" s="13" t="s">
        <v>90</v>
      </c>
      <c r="AY117" s="13" t="s">
        <v>121</v>
      </c>
      <c r="BE117" s="136">
        <f>IF(U117="základní",N117,0)</f>
        <v>0</v>
      </c>
      <c r="BF117" s="136">
        <f>IF(U117="snížená",N117,0)</f>
        <v>0</v>
      </c>
      <c r="BG117" s="136">
        <f>IF(U117="zákl. přenesená",N117,0)</f>
        <v>0</v>
      </c>
      <c r="BH117" s="136">
        <f>IF(U117="sníž. přenesená",N117,0)</f>
        <v>0</v>
      </c>
      <c r="BI117" s="136">
        <f>IF(U117="nulová",N117,0)</f>
        <v>0</v>
      </c>
      <c r="BJ117" s="13" t="s">
        <v>20</v>
      </c>
      <c r="BK117" s="136">
        <f>ROUND(L117*K117,2)</f>
        <v>0</v>
      </c>
      <c r="BL117" s="13" t="s">
        <v>126</v>
      </c>
      <c r="BM117" s="13" t="s">
        <v>127</v>
      </c>
    </row>
    <row r="118" spans="2:47" s="1" customFormat="1" ht="22.5" customHeight="1">
      <c r="B118" s="27"/>
      <c r="C118" s="28"/>
      <c r="D118" s="28"/>
      <c r="E118" s="28"/>
      <c r="F118" s="208" t="s">
        <v>128</v>
      </c>
      <c r="G118" s="164"/>
      <c r="H118" s="164"/>
      <c r="I118" s="164"/>
      <c r="J118" s="28"/>
      <c r="K118" s="28"/>
      <c r="L118" s="28"/>
      <c r="M118" s="28"/>
      <c r="N118" s="28"/>
      <c r="O118" s="28"/>
      <c r="P118" s="28"/>
      <c r="Q118" s="28"/>
      <c r="R118" s="29"/>
      <c r="T118" s="66"/>
      <c r="U118" s="28"/>
      <c r="V118" s="28"/>
      <c r="W118" s="28"/>
      <c r="X118" s="28"/>
      <c r="Y118" s="28"/>
      <c r="Z118" s="28"/>
      <c r="AA118" s="67"/>
      <c r="AT118" s="13" t="s">
        <v>129</v>
      </c>
      <c r="AU118" s="13" t="s">
        <v>90</v>
      </c>
    </row>
    <row r="119" spans="2:65" s="1" customFormat="1" ht="31.5" customHeight="1">
      <c r="B119" s="127"/>
      <c r="C119" s="128" t="s">
        <v>90</v>
      </c>
      <c r="D119" s="128" t="s">
        <v>122</v>
      </c>
      <c r="E119" s="129" t="s">
        <v>130</v>
      </c>
      <c r="F119" s="200" t="s">
        <v>131</v>
      </c>
      <c r="G119" s="201"/>
      <c r="H119" s="201"/>
      <c r="I119" s="201"/>
      <c r="J119" s="130" t="s">
        <v>125</v>
      </c>
      <c r="K119" s="131">
        <v>636.069</v>
      </c>
      <c r="L119" s="202">
        <v>0</v>
      </c>
      <c r="M119" s="201"/>
      <c r="N119" s="202">
        <f>ROUND(L119*K119,2)</f>
        <v>0</v>
      </c>
      <c r="O119" s="201"/>
      <c r="P119" s="201"/>
      <c r="Q119" s="201"/>
      <c r="R119" s="132"/>
      <c r="T119" s="133" t="s">
        <v>3</v>
      </c>
      <c r="U119" s="36" t="s">
        <v>45</v>
      </c>
      <c r="V119" s="134">
        <v>0.102</v>
      </c>
      <c r="W119" s="134">
        <f>V119*K119</f>
        <v>64.879038</v>
      </c>
      <c r="X119" s="134">
        <v>0</v>
      </c>
      <c r="Y119" s="134">
        <f>X119*K119</f>
        <v>0</v>
      </c>
      <c r="Z119" s="134">
        <v>0</v>
      </c>
      <c r="AA119" s="135">
        <f>Z119*K119</f>
        <v>0</v>
      </c>
      <c r="AR119" s="13" t="s">
        <v>126</v>
      </c>
      <c r="AT119" s="13" t="s">
        <v>122</v>
      </c>
      <c r="AU119" s="13" t="s">
        <v>90</v>
      </c>
      <c r="AY119" s="13" t="s">
        <v>121</v>
      </c>
      <c r="BE119" s="136">
        <f>IF(U119="základní",N119,0)</f>
        <v>0</v>
      </c>
      <c r="BF119" s="136">
        <f>IF(U119="snížená",N119,0)</f>
        <v>0</v>
      </c>
      <c r="BG119" s="136">
        <f>IF(U119="zákl. přenesená",N119,0)</f>
        <v>0</v>
      </c>
      <c r="BH119" s="136">
        <f>IF(U119="sníž. přenesená",N119,0)</f>
        <v>0</v>
      </c>
      <c r="BI119" s="136">
        <f>IF(U119="nulová",N119,0)</f>
        <v>0</v>
      </c>
      <c r="BJ119" s="13" t="s">
        <v>20</v>
      </c>
      <c r="BK119" s="136">
        <f>ROUND(L119*K119,2)</f>
        <v>0</v>
      </c>
      <c r="BL119" s="13" t="s">
        <v>126</v>
      </c>
      <c r="BM119" s="13" t="s">
        <v>132</v>
      </c>
    </row>
    <row r="120" spans="2:65" s="1" customFormat="1" ht="31.5" customHeight="1">
      <c r="B120" s="127"/>
      <c r="C120" s="128" t="s">
        <v>133</v>
      </c>
      <c r="D120" s="128" t="s">
        <v>122</v>
      </c>
      <c r="E120" s="129" t="s">
        <v>134</v>
      </c>
      <c r="F120" s="200" t="s">
        <v>135</v>
      </c>
      <c r="G120" s="201"/>
      <c r="H120" s="201"/>
      <c r="I120" s="201"/>
      <c r="J120" s="130" t="s">
        <v>125</v>
      </c>
      <c r="K120" s="131">
        <v>1484.16</v>
      </c>
      <c r="L120" s="202">
        <v>0</v>
      </c>
      <c r="M120" s="201"/>
      <c r="N120" s="202">
        <f>ROUND(L120*K120,2)</f>
        <v>0</v>
      </c>
      <c r="O120" s="201"/>
      <c r="P120" s="201"/>
      <c r="Q120" s="201"/>
      <c r="R120" s="132"/>
      <c r="T120" s="133" t="s">
        <v>3</v>
      </c>
      <c r="U120" s="36" t="s">
        <v>45</v>
      </c>
      <c r="V120" s="134">
        <v>0.187</v>
      </c>
      <c r="W120" s="134">
        <f>V120*K120</f>
        <v>277.53792000000004</v>
      </c>
      <c r="X120" s="134">
        <v>0</v>
      </c>
      <c r="Y120" s="134">
        <f>X120*K120</f>
        <v>0</v>
      </c>
      <c r="Z120" s="134">
        <v>0</v>
      </c>
      <c r="AA120" s="135">
        <f>Z120*K120</f>
        <v>0</v>
      </c>
      <c r="AR120" s="13" t="s">
        <v>126</v>
      </c>
      <c r="AT120" s="13" t="s">
        <v>122</v>
      </c>
      <c r="AU120" s="13" t="s">
        <v>90</v>
      </c>
      <c r="AY120" s="13" t="s">
        <v>121</v>
      </c>
      <c r="BE120" s="136">
        <f>IF(U120="základní",N120,0)</f>
        <v>0</v>
      </c>
      <c r="BF120" s="136">
        <f>IF(U120="snížená",N120,0)</f>
        <v>0</v>
      </c>
      <c r="BG120" s="136">
        <f>IF(U120="zákl. přenesená",N120,0)</f>
        <v>0</v>
      </c>
      <c r="BH120" s="136">
        <f>IF(U120="sníž. přenesená",N120,0)</f>
        <v>0</v>
      </c>
      <c r="BI120" s="136">
        <f>IF(U120="nulová",N120,0)</f>
        <v>0</v>
      </c>
      <c r="BJ120" s="13" t="s">
        <v>20</v>
      </c>
      <c r="BK120" s="136">
        <f>ROUND(L120*K120,2)</f>
        <v>0</v>
      </c>
      <c r="BL120" s="13" t="s">
        <v>126</v>
      </c>
      <c r="BM120" s="13" t="s">
        <v>136</v>
      </c>
    </row>
    <row r="121" spans="2:65" s="1" customFormat="1" ht="31.5" customHeight="1">
      <c r="B121" s="127"/>
      <c r="C121" s="128" t="s">
        <v>126</v>
      </c>
      <c r="D121" s="128" t="s">
        <v>122</v>
      </c>
      <c r="E121" s="129" t="s">
        <v>137</v>
      </c>
      <c r="F121" s="200" t="s">
        <v>138</v>
      </c>
      <c r="G121" s="201"/>
      <c r="H121" s="201"/>
      <c r="I121" s="201"/>
      <c r="J121" s="130" t="s">
        <v>125</v>
      </c>
      <c r="K121" s="131">
        <v>1484.16</v>
      </c>
      <c r="L121" s="202">
        <v>0</v>
      </c>
      <c r="M121" s="201"/>
      <c r="N121" s="202">
        <f>ROUND(L121*K121,2)</f>
        <v>0</v>
      </c>
      <c r="O121" s="201"/>
      <c r="P121" s="201"/>
      <c r="Q121" s="201"/>
      <c r="R121" s="132"/>
      <c r="T121" s="133" t="s">
        <v>3</v>
      </c>
      <c r="U121" s="36" t="s">
        <v>45</v>
      </c>
      <c r="V121" s="134">
        <v>0.058</v>
      </c>
      <c r="W121" s="134">
        <f>V121*K121</f>
        <v>86.08128</v>
      </c>
      <c r="X121" s="134">
        <v>0</v>
      </c>
      <c r="Y121" s="134">
        <f>X121*K121</f>
        <v>0</v>
      </c>
      <c r="Z121" s="134">
        <v>0</v>
      </c>
      <c r="AA121" s="135">
        <f>Z121*K121</f>
        <v>0</v>
      </c>
      <c r="AR121" s="13" t="s">
        <v>126</v>
      </c>
      <c r="AT121" s="13" t="s">
        <v>122</v>
      </c>
      <c r="AU121" s="13" t="s">
        <v>90</v>
      </c>
      <c r="AY121" s="13" t="s">
        <v>121</v>
      </c>
      <c r="BE121" s="136">
        <f>IF(U121="základní",N121,0)</f>
        <v>0</v>
      </c>
      <c r="BF121" s="136">
        <f>IF(U121="snížená",N121,0)</f>
        <v>0</v>
      </c>
      <c r="BG121" s="136">
        <f>IF(U121="zákl. přenesená",N121,0)</f>
        <v>0</v>
      </c>
      <c r="BH121" s="136">
        <f>IF(U121="sníž. přenesená",N121,0)</f>
        <v>0</v>
      </c>
      <c r="BI121" s="136">
        <f>IF(U121="nulová",N121,0)</f>
        <v>0</v>
      </c>
      <c r="BJ121" s="13" t="s">
        <v>20</v>
      </c>
      <c r="BK121" s="136">
        <f>ROUND(L121*K121,2)</f>
        <v>0</v>
      </c>
      <c r="BL121" s="13" t="s">
        <v>126</v>
      </c>
      <c r="BM121" s="13" t="s">
        <v>139</v>
      </c>
    </row>
    <row r="122" spans="2:65" s="1" customFormat="1" ht="31.5" customHeight="1">
      <c r="B122" s="127"/>
      <c r="C122" s="128" t="s">
        <v>140</v>
      </c>
      <c r="D122" s="128" t="s">
        <v>122</v>
      </c>
      <c r="E122" s="129" t="s">
        <v>141</v>
      </c>
      <c r="F122" s="200" t="s">
        <v>142</v>
      </c>
      <c r="G122" s="201"/>
      <c r="H122" s="201"/>
      <c r="I122" s="201"/>
      <c r="J122" s="130" t="s">
        <v>125</v>
      </c>
      <c r="K122" s="131">
        <v>6.72</v>
      </c>
      <c r="L122" s="202">
        <v>0</v>
      </c>
      <c r="M122" s="201"/>
      <c r="N122" s="202">
        <f>ROUND(L122*K122,2)</f>
        <v>0</v>
      </c>
      <c r="O122" s="201"/>
      <c r="P122" s="201"/>
      <c r="Q122" s="201"/>
      <c r="R122" s="132"/>
      <c r="T122" s="133" t="s">
        <v>3</v>
      </c>
      <c r="U122" s="36" t="s">
        <v>45</v>
      </c>
      <c r="V122" s="134">
        <v>0.266</v>
      </c>
      <c r="W122" s="134">
        <f>V122*K122</f>
        <v>1.78752</v>
      </c>
      <c r="X122" s="134">
        <v>0</v>
      </c>
      <c r="Y122" s="134">
        <f>X122*K122</f>
        <v>0</v>
      </c>
      <c r="Z122" s="134">
        <v>0</v>
      </c>
      <c r="AA122" s="135">
        <f>Z122*K122</f>
        <v>0</v>
      </c>
      <c r="AR122" s="13" t="s">
        <v>126</v>
      </c>
      <c r="AT122" s="13" t="s">
        <v>122</v>
      </c>
      <c r="AU122" s="13" t="s">
        <v>90</v>
      </c>
      <c r="AY122" s="13" t="s">
        <v>121</v>
      </c>
      <c r="BE122" s="136">
        <f>IF(U122="základní",N122,0)</f>
        <v>0</v>
      </c>
      <c r="BF122" s="136">
        <f>IF(U122="snížená",N122,0)</f>
        <v>0</v>
      </c>
      <c r="BG122" s="136">
        <f>IF(U122="zákl. přenesená",N122,0)</f>
        <v>0</v>
      </c>
      <c r="BH122" s="136">
        <f>IF(U122="sníž. přenesená",N122,0)</f>
        <v>0</v>
      </c>
      <c r="BI122" s="136">
        <f>IF(U122="nulová",N122,0)</f>
        <v>0</v>
      </c>
      <c r="BJ122" s="13" t="s">
        <v>20</v>
      </c>
      <c r="BK122" s="136">
        <f>ROUND(L122*K122,2)</f>
        <v>0</v>
      </c>
      <c r="BL122" s="13" t="s">
        <v>126</v>
      </c>
      <c r="BM122" s="13" t="s">
        <v>143</v>
      </c>
    </row>
    <row r="123" spans="2:47" s="1" customFormat="1" ht="22.5" customHeight="1">
      <c r="B123" s="27"/>
      <c r="C123" s="28"/>
      <c r="D123" s="28"/>
      <c r="E123" s="28"/>
      <c r="F123" s="208" t="s">
        <v>144</v>
      </c>
      <c r="G123" s="164"/>
      <c r="H123" s="164"/>
      <c r="I123" s="164"/>
      <c r="J123" s="28"/>
      <c r="K123" s="28"/>
      <c r="L123" s="28"/>
      <c r="M123" s="28"/>
      <c r="N123" s="28"/>
      <c r="O123" s="28"/>
      <c r="P123" s="28"/>
      <c r="Q123" s="28"/>
      <c r="R123" s="29"/>
      <c r="T123" s="66"/>
      <c r="U123" s="28"/>
      <c r="V123" s="28"/>
      <c r="W123" s="28"/>
      <c r="X123" s="28"/>
      <c r="Y123" s="28"/>
      <c r="Z123" s="28"/>
      <c r="AA123" s="67"/>
      <c r="AT123" s="13" t="s">
        <v>129</v>
      </c>
      <c r="AU123" s="13" t="s">
        <v>90</v>
      </c>
    </row>
    <row r="124" spans="2:65" s="1" customFormat="1" ht="31.5" customHeight="1">
      <c r="B124" s="127"/>
      <c r="C124" s="128" t="s">
        <v>145</v>
      </c>
      <c r="D124" s="128" t="s">
        <v>122</v>
      </c>
      <c r="E124" s="129" t="s">
        <v>146</v>
      </c>
      <c r="F124" s="200" t="s">
        <v>147</v>
      </c>
      <c r="G124" s="201"/>
      <c r="H124" s="201"/>
      <c r="I124" s="201"/>
      <c r="J124" s="130" t="s">
        <v>125</v>
      </c>
      <c r="K124" s="131">
        <v>2358.74</v>
      </c>
      <c r="L124" s="202">
        <v>0</v>
      </c>
      <c r="M124" s="201"/>
      <c r="N124" s="202">
        <f>ROUND(L124*K124,2)</f>
        <v>0</v>
      </c>
      <c r="O124" s="201"/>
      <c r="P124" s="201"/>
      <c r="Q124" s="201"/>
      <c r="R124" s="132"/>
      <c r="T124" s="133" t="s">
        <v>3</v>
      </c>
      <c r="U124" s="36" t="s">
        <v>45</v>
      </c>
      <c r="V124" s="134">
        <v>0.083</v>
      </c>
      <c r="W124" s="134">
        <f>V124*K124</f>
        <v>195.77542</v>
      </c>
      <c r="X124" s="134">
        <v>0</v>
      </c>
      <c r="Y124" s="134">
        <f>X124*K124</f>
        <v>0</v>
      </c>
      <c r="Z124" s="134">
        <v>0</v>
      </c>
      <c r="AA124" s="135">
        <f>Z124*K124</f>
        <v>0</v>
      </c>
      <c r="AR124" s="13" t="s">
        <v>126</v>
      </c>
      <c r="AT124" s="13" t="s">
        <v>122</v>
      </c>
      <c r="AU124" s="13" t="s">
        <v>90</v>
      </c>
      <c r="AY124" s="13" t="s">
        <v>121</v>
      </c>
      <c r="BE124" s="136">
        <f>IF(U124="základní",N124,0)</f>
        <v>0</v>
      </c>
      <c r="BF124" s="136">
        <f>IF(U124="snížená",N124,0)</f>
        <v>0</v>
      </c>
      <c r="BG124" s="136">
        <f>IF(U124="zákl. přenesená",N124,0)</f>
        <v>0</v>
      </c>
      <c r="BH124" s="136">
        <f>IF(U124="sníž. přenesená",N124,0)</f>
        <v>0</v>
      </c>
      <c r="BI124" s="136">
        <f>IF(U124="nulová",N124,0)</f>
        <v>0</v>
      </c>
      <c r="BJ124" s="13" t="s">
        <v>20</v>
      </c>
      <c r="BK124" s="136">
        <f>ROUND(L124*K124,2)</f>
        <v>0</v>
      </c>
      <c r="BL124" s="13" t="s">
        <v>126</v>
      </c>
      <c r="BM124" s="13" t="s">
        <v>148</v>
      </c>
    </row>
    <row r="125" spans="2:65" s="1" customFormat="1" ht="44.25" customHeight="1">
      <c r="B125" s="127"/>
      <c r="C125" s="128" t="s">
        <v>149</v>
      </c>
      <c r="D125" s="128" t="s">
        <v>122</v>
      </c>
      <c r="E125" s="129" t="s">
        <v>150</v>
      </c>
      <c r="F125" s="200" t="s">
        <v>151</v>
      </c>
      <c r="G125" s="201"/>
      <c r="H125" s="201"/>
      <c r="I125" s="201"/>
      <c r="J125" s="130" t="s">
        <v>125</v>
      </c>
      <c r="K125" s="131">
        <v>2358.74</v>
      </c>
      <c r="L125" s="202">
        <v>0</v>
      </c>
      <c r="M125" s="201"/>
      <c r="N125" s="202">
        <f>ROUND(L125*K125,2)</f>
        <v>0</v>
      </c>
      <c r="O125" s="201"/>
      <c r="P125" s="201"/>
      <c r="Q125" s="201"/>
      <c r="R125" s="132"/>
      <c r="T125" s="133" t="s">
        <v>3</v>
      </c>
      <c r="U125" s="36" t="s">
        <v>45</v>
      </c>
      <c r="V125" s="134">
        <v>0.004</v>
      </c>
      <c r="W125" s="134">
        <f>V125*K125</f>
        <v>9.434959999999998</v>
      </c>
      <c r="X125" s="134">
        <v>0</v>
      </c>
      <c r="Y125" s="134">
        <f>X125*K125</f>
        <v>0</v>
      </c>
      <c r="Z125" s="134">
        <v>0</v>
      </c>
      <c r="AA125" s="135">
        <f>Z125*K125</f>
        <v>0</v>
      </c>
      <c r="AR125" s="13" t="s">
        <v>126</v>
      </c>
      <c r="AT125" s="13" t="s">
        <v>122</v>
      </c>
      <c r="AU125" s="13" t="s">
        <v>90</v>
      </c>
      <c r="AY125" s="13" t="s">
        <v>121</v>
      </c>
      <c r="BE125" s="136">
        <f>IF(U125="základní",N125,0)</f>
        <v>0</v>
      </c>
      <c r="BF125" s="136">
        <f>IF(U125="snížená",N125,0)</f>
        <v>0</v>
      </c>
      <c r="BG125" s="136">
        <f>IF(U125="zákl. přenesená",N125,0)</f>
        <v>0</v>
      </c>
      <c r="BH125" s="136">
        <f>IF(U125="sníž. přenesená",N125,0)</f>
        <v>0</v>
      </c>
      <c r="BI125" s="136">
        <f>IF(U125="nulová",N125,0)</f>
        <v>0</v>
      </c>
      <c r="BJ125" s="13" t="s">
        <v>20</v>
      </c>
      <c r="BK125" s="136">
        <f>ROUND(L125*K125,2)</f>
        <v>0</v>
      </c>
      <c r="BL125" s="13" t="s">
        <v>126</v>
      </c>
      <c r="BM125" s="13" t="s">
        <v>152</v>
      </c>
    </row>
    <row r="126" spans="2:65" s="1" customFormat="1" ht="22.5" customHeight="1">
      <c r="B126" s="127"/>
      <c r="C126" s="128" t="s">
        <v>153</v>
      </c>
      <c r="D126" s="128" t="s">
        <v>122</v>
      </c>
      <c r="E126" s="129" t="s">
        <v>154</v>
      </c>
      <c r="F126" s="200" t="s">
        <v>155</v>
      </c>
      <c r="G126" s="201"/>
      <c r="H126" s="201"/>
      <c r="I126" s="201"/>
      <c r="J126" s="130" t="s">
        <v>125</v>
      </c>
      <c r="K126" s="131">
        <v>231.791</v>
      </c>
      <c r="L126" s="202">
        <v>0</v>
      </c>
      <c r="M126" s="201"/>
      <c r="N126" s="202">
        <f>ROUND(L126*K126,2)</f>
        <v>0</v>
      </c>
      <c r="O126" s="201"/>
      <c r="P126" s="201"/>
      <c r="Q126" s="201"/>
      <c r="R126" s="132"/>
      <c r="T126" s="133" t="s">
        <v>3</v>
      </c>
      <c r="U126" s="36" t="s">
        <v>45</v>
      </c>
      <c r="V126" s="134">
        <v>0.652</v>
      </c>
      <c r="W126" s="134">
        <f>V126*K126</f>
        <v>151.127732</v>
      </c>
      <c r="X126" s="134">
        <v>0</v>
      </c>
      <c r="Y126" s="134">
        <f>X126*K126</f>
        <v>0</v>
      </c>
      <c r="Z126" s="134">
        <v>0</v>
      </c>
      <c r="AA126" s="135">
        <f>Z126*K126</f>
        <v>0</v>
      </c>
      <c r="AR126" s="13" t="s">
        <v>126</v>
      </c>
      <c r="AT126" s="13" t="s">
        <v>122</v>
      </c>
      <c r="AU126" s="13" t="s">
        <v>90</v>
      </c>
      <c r="AY126" s="13" t="s">
        <v>121</v>
      </c>
      <c r="BE126" s="136">
        <f>IF(U126="základní",N126,0)</f>
        <v>0</v>
      </c>
      <c r="BF126" s="136">
        <f>IF(U126="snížená",N126,0)</f>
        <v>0</v>
      </c>
      <c r="BG126" s="136">
        <f>IF(U126="zákl. přenesená",N126,0)</f>
        <v>0</v>
      </c>
      <c r="BH126" s="136">
        <f>IF(U126="sníž. přenesená",N126,0)</f>
        <v>0</v>
      </c>
      <c r="BI126" s="136">
        <f>IF(U126="nulová",N126,0)</f>
        <v>0</v>
      </c>
      <c r="BJ126" s="13" t="s">
        <v>20</v>
      </c>
      <c r="BK126" s="136">
        <f>ROUND(L126*K126,2)</f>
        <v>0</v>
      </c>
      <c r="BL126" s="13" t="s">
        <v>126</v>
      </c>
      <c r="BM126" s="13" t="s">
        <v>156</v>
      </c>
    </row>
    <row r="127" spans="2:47" s="1" customFormat="1" ht="22.5" customHeight="1">
      <c r="B127" s="27"/>
      <c r="C127" s="28"/>
      <c r="D127" s="28"/>
      <c r="E127" s="28"/>
      <c r="F127" s="208" t="s">
        <v>157</v>
      </c>
      <c r="G127" s="164"/>
      <c r="H127" s="164"/>
      <c r="I127" s="164"/>
      <c r="J127" s="28"/>
      <c r="K127" s="28"/>
      <c r="L127" s="28"/>
      <c r="M127" s="28"/>
      <c r="N127" s="28"/>
      <c r="O127" s="28"/>
      <c r="P127" s="28"/>
      <c r="Q127" s="28"/>
      <c r="R127" s="29"/>
      <c r="T127" s="66"/>
      <c r="U127" s="28"/>
      <c r="V127" s="28"/>
      <c r="W127" s="28"/>
      <c r="X127" s="28"/>
      <c r="Y127" s="28"/>
      <c r="Z127" s="28"/>
      <c r="AA127" s="67"/>
      <c r="AT127" s="13" t="s">
        <v>129</v>
      </c>
      <c r="AU127" s="13" t="s">
        <v>90</v>
      </c>
    </row>
    <row r="128" spans="2:65" s="1" customFormat="1" ht="44.25" customHeight="1">
      <c r="B128" s="127"/>
      <c r="C128" s="128" t="s">
        <v>158</v>
      </c>
      <c r="D128" s="128" t="s">
        <v>122</v>
      </c>
      <c r="E128" s="129" t="s">
        <v>159</v>
      </c>
      <c r="F128" s="200" t="s">
        <v>160</v>
      </c>
      <c r="G128" s="201"/>
      <c r="H128" s="201"/>
      <c r="I128" s="201"/>
      <c r="J128" s="130" t="s">
        <v>125</v>
      </c>
      <c r="K128" s="131">
        <v>68.88</v>
      </c>
      <c r="L128" s="202">
        <v>0</v>
      </c>
      <c r="M128" s="201"/>
      <c r="N128" s="202">
        <f>ROUND(L128*K128,2)</f>
        <v>0</v>
      </c>
      <c r="O128" s="201"/>
      <c r="P128" s="201"/>
      <c r="Q128" s="201"/>
      <c r="R128" s="132"/>
      <c r="T128" s="133" t="s">
        <v>3</v>
      </c>
      <c r="U128" s="36" t="s">
        <v>45</v>
      </c>
      <c r="V128" s="134">
        <v>0.059</v>
      </c>
      <c r="W128" s="134">
        <f>V128*K128</f>
        <v>4.0639199999999995</v>
      </c>
      <c r="X128" s="134">
        <v>0</v>
      </c>
      <c r="Y128" s="134">
        <f>X128*K128</f>
        <v>0</v>
      </c>
      <c r="Z128" s="134">
        <v>0</v>
      </c>
      <c r="AA128" s="135">
        <f>Z128*K128</f>
        <v>0</v>
      </c>
      <c r="AR128" s="13" t="s">
        <v>126</v>
      </c>
      <c r="AT128" s="13" t="s">
        <v>122</v>
      </c>
      <c r="AU128" s="13" t="s">
        <v>90</v>
      </c>
      <c r="AY128" s="13" t="s">
        <v>121</v>
      </c>
      <c r="BE128" s="136">
        <f>IF(U128="základní",N128,0)</f>
        <v>0</v>
      </c>
      <c r="BF128" s="136">
        <f>IF(U128="snížená",N128,0)</f>
        <v>0</v>
      </c>
      <c r="BG128" s="136">
        <f>IF(U128="zákl. přenesená",N128,0)</f>
        <v>0</v>
      </c>
      <c r="BH128" s="136">
        <f>IF(U128="sníž. přenesená",N128,0)</f>
        <v>0</v>
      </c>
      <c r="BI128" s="136">
        <f>IF(U128="nulová",N128,0)</f>
        <v>0</v>
      </c>
      <c r="BJ128" s="13" t="s">
        <v>20</v>
      </c>
      <c r="BK128" s="136">
        <f>ROUND(L128*K128,2)</f>
        <v>0</v>
      </c>
      <c r="BL128" s="13" t="s">
        <v>126</v>
      </c>
      <c r="BM128" s="13" t="s">
        <v>161</v>
      </c>
    </row>
    <row r="129" spans="2:47" s="1" customFormat="1" ht="22.5" customHeight="1">
      <c r="B129" s="27"/>
      <c r="C129" s="28"/>
      <c r="D129" s="28"/>
      <c r="E129" s="28"/>
      <c r="F129" s="208" t="s">
        <v>162</v>
      </c>
      <c r="G129" s="164"/>
      <c r="H129" s="164"/>
      <c r="I129" s="164"/>
      <c r="J129" s="28"/>
      <c r="K129" s="28"/>
      <c r="L129" s="28"/>
      <c r="M129" s="28"/>
      <c r="N129" s="28"/>
      <c r="O129" s="28"/>
      <c r="P129" s="28"/>
      <c r="Q129" s="28"/>
      <c r="R129" s="29"/>
      <c r="T129" s="66"/>
      <c r="U129" s="28"/>
      <c r="V129" s="28"/>
      <c r="W129" s="28"/>
      <c r="X129" s="28"/>
      <c r="Y129" s="28"/>
      <c r="Z129" s="28"/>
      <c r="AA129" s="67"/>
      <c r="AT129" s="13" t="s">
        <v>129</v>
      </c>
      <c r="AU129" s="13" t="s">
        <v>90</v>
      </c>
    </row>
    <row r="130" spans="2:65" s="1" customFormat="1" ht="22.5" customHeight="1">
      <c r="B130" s="127"/>
      <c r="C130" s="128" t="s">
        <v>25</v>
      </c>
      <c r="D130" s="128" t="s">
        <v>122</v>
      </c>
      <c r="E130" s="129" t="s">
        <v>163</v>
      </c>
      <c r="F130" s="200" t="s">
        <v>164</v>
      </c>
      <c r="G130" s="201"/>
      <c r="H130" s="201"/>
      <c r="I130" s="201"/>
      <c r="J130" s="130" t="s">
        <v>125</v>
      </c>
      <c r="K130" s="131">
        <v>2358.74</v>
      </c>
      <c r="L130" s="202">
        <v>0</v>
      </c>
      <c r="M130" s="201"/>
      <c r="N130" s="202">
        <f>ROUND(L130*K130,2)</f>
        <v>0</v>
      </c>
      <c r="O130" s="201"/>
      <c r="P130" s="201"/>
      <c r="Q130" s="201"/>
      <c r="R130" s="132"/>
      <c r="T130" s="133" t="s">
        <v>3</v>
      </c>
      <c r="U130" s="36" t="s">
        <v>45</v>
      </c>
      <c r="V130" s="134">
        <v>0.009</v>
      </c>
      <c r="W130" s="134">
        <f>V130*K130</f>
        <v>21.228659999999998</v>
      </c>
      <c r="X130" s="134">
        <v>0</v>
      </c>
      <c r="Y130" s="134">
        <f>X130*K130</f>
        <v>0</v>
      </c>
      <c r="Z130" s="134">
        <v>0</v>
      </c>
      <c r="AA130" s="135">
        <f>Z130*K130</f>
        <v>0</v>
      </c>
      <c r="AR130" s="13" t="s">
        <v>126</v>
      </c>
      <c r="AT130" s="13" t="s">
        <v>122</v>
      </c>
      <c r="AU130" s="13" t="s">
        <v>90</v>
      </c>
      <c r="AY130" s="13" t="s">
        <v>121</v>
      </c>
      <c r="BE130" s="136">
        <f>IF(U130="základní",N130,0)</f>
        <v>0</v>
      </c>
      <c r="BF130" s="136">
        <f>IF(U130="snížená",N130,0)</f>
        <v>0</v>
      </c>
      <c r="BG130" s="136">
        <f>IF(U130="zákl. přenesená",N130,0)</f>
        <v>0</v>
      </c>
      <c r="BH130" s="136">
        <f>IF(U130="sníž. přenesená",N130,0)</f>
        <v>0</v>
      </c>
      <c r="BI130" s="136">
        <f>IF(U130="nulová",N130,0)</f>
        <v>0</v>
      </c>
      <c r="BJ130" s="13" t="s">
        <v>20</v>
      </c>
      <c r="BK130" s="136">
        <f>ROUND(L130*K130,2)</f>
        <v>0</v>
      </c>
      <c r="BL130" s="13" t="s">
        <v>126</v>
      </c>
      <c r="BM130" s="13" t="s">
        <v>165</v>
      </c>
    </row>
    <row r="131" spans="2:65" s="1" customFormat="1" ht="31.5" customHeight="1">
      <c r="B131" s="127"/>
      <c r="C131" s="128" t="s">
        <v>166</v>
      </c>
      <c r="D131" s="128" t="s">
        <v>122</v>
      </c>
      <c r="E131" s="129" t="s">
        <v>167</v>
      </c>
      <c r="F131" s="200" t="s">
        <v>168</v>
      </c>
      <c r="G131" s="201"/>
      <c r="H131" s="201"/>
      <c r="I131" s="201"/>
      <c r="J131" s="130" t="s">
        <v>169</v>
      </c>
      <c r="K131" s="131">
        <v>1596</v>
      </c>
      <c r="L131" s="202">
        <v>0</v>
      </c>
      <c r="M131" s="201"/>
      <c r="N131" s="202">
        <f>ROUND(L131*K131,2)</f>
        <v>0</v>
      </c>
      <c r="O131" s="201"/>
      <c r="P131" s="201"/>
      <c r="Q131" s="201"/>
      <c r="R131" s="132"/>
      <c r="T131" s="133" t="s">
        <v>3</v>
      </c>
      <c r="U131" s="36" t="s">
        <v>45</v>
      </c>
      <c r="V131" s="134">
        <v>0.007</v>
      </c>
      <c r="W131" s="134">
        <f>V131*K131</f>
        <v>11.172</v>
      </c>
      <c r="X131" s="134">
        <v>0</v>
      </c>
      <c r="Y131" s="134">
        <f>X131*K131</f>
        <v>0</v>
      </c>
      <c r="Z131" s="134">
        <v>0</v>
      </c>
      <c r="AA131" s="135">
        <f>Z131*K131</f>
        <v>0</v>
      </c>
      <c r="AR131" s="13" t="s">
        <v>126</v>
      </c>
      <c r="AT131" s="13" t="s">
        <v>122</v>
      </c>
      <c r="AU131" s="13" t="s">
        <v>90</v>
      </c>
      <c r="AY131" s="13" t="s">
        <v>121</v>
      </c>
      <c r="BE131" s="136">
        <f>IF(U131="základní",N131,0)</f>
        <v>0</v>
      </c>
      <c r="BF131" s="136">
        <f>IF(U131="snížená",N131,0)</f>
        <v>0</v>
      </c>
      <c r="BG131" s="136">
        <f>IF(U131="zákl. přenesená",N131,0)</f>
        <v>0</v>
      </c>
      <c r="BH131" s="136">
        <f>IF(U131="sníž. přenesená",N131,0)</f>
        <v>0</v>
      </c>
      <c r="BI131" s="136">
        <f>IF(U131="nulová",N131,0)</f>
        <v>0</v>
      </c>
      <c r="BJ131" s="13" t="s">
        <v>20</v>
      </c>
      <c r="BK131" s="136">
        <f>ROUND(L131*K131,2)</f>
        <v>0</v>
      </c>
      <c r="BL131" s="13" t="s">
        <v>126</v>
      </c>
      <c r="BM131" s="13" t="s">
        <v>170</v>
      </c>
    </row>
    <row r="132" spans="2:47" s="1" customFormat="1" ht="22.5" customHeight="1">
      <c r="B132" s="27"/>
      <c r="C132" s="28"/>
      <c r="D132" s="28"/>
      <c r="E132" s="28"/>
      <c r="F132" s="208" t="s">
        <v>171</v>
      </c>
      <c r="G132" s="164"/>
      <c r="H132" s="164"/>
      <c r="I132" s="164"/>
      <c r="J132" s="28"/>
      <c r="K132" s="28"/>
      <c r="L132" s="28"/>
      <c r="M132" s="28"/>
      <c r="N132" s="28"/>
      <c r="O132" s="28"/>
      <c r="P132" s="28"/>
      <c r="Q132" s="28"/>
      <c r="R132" s="29"/>
      <c r="T132" s="66"/>
      <c r="U132" s="28"/>
      <c r="V132" s="28"/>
      <c r="W132" s="28"/>
      <c r="X132" s="28"/>
      <c r="Y132" s="28"/>
      <c r="Z132" s="28"/>
      <c r="AA132" s="67"/>
      <c r="AT132" s="13" t="s">
        <v>129</v>
      </c>
      <c r="AU132" s="13" t="s">
        <v>90</v>
      </c>
    </row>
    <row r="133" spans="2:65" s="1" customFormat="1" ht="22.5" customHeight="1">
      <c r="B133" s="127"/>
      <c r="C133" s="137" t="s">
        <v>172</v>
      </c>
      <c r="D133" s="137" t="s">
        <v>173</v>
      </c>
      <c r="E133" s="138" t="s">
        <v>174</v>
      </c>
      <c r="F133" s="209" t="s">
        <v>175</v>
      </c>
      <c r="G133" s="210"/>
      <c r="H133" s="210"/>
      <c r="I133" s="210"/>
      <c r="J133" s="139" t="s">
        <v>176</v>
      </c>
      <c r="K133" s="140">
        <v>23.94</v>
      </c>
      <c r="L133" s="211">
        <v>0</v>
      </c>
      <c r="M133" s="210"/>
      <c r="N133" s="211">
        <f>ROUND(L133*K133,2)</f>
        <v>0</v>
      </c>
      <c r="O133" s="201"/>
      <c r="P133" s="201"/>
      <c r="Q133" s="201"/>
      <c r="R133" s="132"/>
      <c r="T133" s="133" t="s">
        <v>3</v>
      </c>
      <c r="U133" s="36" t="s">
        <v>45</v>
      </c>
      <c r="V133" s="134">
        <v>0</v>
      </c>
      <c r="W133" s="134">
        <f>V133*K133</f>
        <v>0</v>
      </c>
      <c r="X133" s="134">
        <v>0.001</v>
      </c>
      <c r="Y133" s="134">
        <f>X133*K133</f>
        <v>0.023940000000000003</v>
      </c>
      <c r="Z133" s="134">
        <v>0</v>
      </c>
      <c r="AA133" s="135">
        <f>Z133*K133</f>
        <v>0</v>
      </c>
      <c r="AR133" s="13" t="s">
        <v>153</v>
      </c>
      <c r="AT133" s="13" t="s">
        <v>173</v>
      </c>
      <c r="AU133" s="13" t="s">
        <v>90</v>
      </c>
      <c r="AY133" s="13" t="s">
        <v>121</v>
      </c>
      <c r="BE133" s="136">
        <f>IF(U133="základní",N133,0)</f>
        <v>0</v>
      </c>
      <c r="BF133" s="136">
        <f>IF(U133="snížená",N133,0)</f>
        <v>0</v>
      </c>
      <c r="BG133" s="136">
        <f>IF(U133="zákl. přenesená",N133,0)</f>
        <v>0</v>
      </c>
      <c r="BH133" s="136">
        <f>IF(U133="sníž. přenesená",N133,0)</f>
        <v>0</v>
      </c>
      <c r="BI133" s="136">
        <f>IF(U133="nulová",N133,0)</f>
        <v>0</v>
      </c>
      <c r="BJ133" s="13" t="s">
        <v>20</v>
      </c>
      <c r="BK133" s="136">
        <f>ROUND(L133*K133,2)</f>
        <v>0</v>
      </c>
      <c r="BL133" s="13" t="s">
        <v>126</v>
      </c>
      <c r="BM133" s="13" t="s">
        <v>177</v>
      </c>
    </row>
    <row r="134" spans="2:65" s="1" customFormat="1" ht="31.5" customHeight="1">
      <c r="B134" s="127"/>
      <c r="C134" s="128" t="s">
        <v>178</v>
      </c>
      <c r="D134" s="128" t="s">
        <v>122</v>
      </c>
      <c r="E134" s="129" t="s">
        <v>179</v>
      </c>
      <c r="F134" s="200" t="s">
        <v>180</v>
      </c>
      <c r="G134" s="201"/>
      <c r="H134" s="201"/>
      <c r="I134" s="201"/>
      <c r="J134" s="130" t="s">
        <v>169</v>
      </c>
      <c r="K134" s="131">
        <v>1230.088</v>
      </c>
      <c r="L134" s="202">
        <v>0</v>
      </c>
      <c r="M134" s="201"/>
      <c r="N134" s="202">
        <f>ROUND(L134*K134,2)</f>
        <v>0</v>
      </c>
      <c r="O134" s="201"/>
      <c r="P134" s="201"/>
      <c r="Q134" s="201"/>
      <c r="R134" s="132"/>
      <c r="T134" s="133" t="s">
        <v>3</v>
      </c>
      <c r="U134" s="36" t="s">
        <v>45</v>
      </c>
      <c r="V134" s="134">
        <v>0.012</v>
      </c>
      <c r="W134" s="134">
        <f>V134*K134</f>
        <v>14.761056</v>
      </c>
      <c r="X134" s="134">
        <v>0</v>
      </c>
      <c r="Y134" s="134">
        <f>X134*K134</f>
        <v>0</v>
      </c>
      <c r="Z134" s="134">
        <v>0</v>
      </c>
      <c r="AA134" s="135">
        <f>Z134*K134</f>
        <v>0</v>
      </c>
      <c r="AR134" s="13" t="s">
        <v>126</v>
      </c>
      <c r="AT134" s="13" t="s">
        <v>122</v>
      </c>
      <c r="AU134" s="13" t="s">
        <v>90</v>
      </c>
      <c r="AY134" s="13" t="s">
        <v>121</v>
      </c>
      <c r="BE134" s="136">
        <f>IF(U134="základní",N134,0)</f>
        <v>0</v>
      </c>
      <c r="BF134" s="136">
        <f>IF(U134="snížená",N134,0)</f>
        <v>0</v>
      </c>
      <c r="BG134" s="136">
        <f>IF(U134="zákl. přenesená",N134,0)</f>
        <v>0</v>
      </c>
      <c r="BH134" s="136">
        <f>IF(U134="sníž. přenesená",N134,0)</f>
        <v>0</v>
      </c>
      <c r="BI134" s="136">
        <f>IF(U134="nulová",N134,0)</f>
        <v>0</v>
      </c>
      <c r="BJ134" s="13" t="s">
        <v>20</v>
      </c>
      <c r="BK134" s="136">
        <f>ROUND(L134*K134,2)</f>
        <v>0</v>
      </c>
      <c r="BL134" s="13" t="s">
        <v>126</v>
      </c>
      <c r="BM134" s="13" t="s">
        <v>181</v>
      </c>
    </row>
    <row r="135" spans="2:47" s="1" customFormat="1" ht="22.5" customHeight="1">
      <c r="B135" s="27"/>
      <c r="C135" s="28"/>
      <c r="D135" s="28"/>
      <c r="E135" s="28"/>
      <c r="F135" s="208" t="s">
        <v>182</v>
      </c>
      <c r="G135" s="164"/>
      <c r="H135" s="164"/>
      <c r="I135" s="164"/>
      <c r="J135" s="28"/>
      <c r="K135" s="28"/>
      <c r="L135" s="28"/>
      <c r="M135" s="28"/>
      <c r="N135" s="28"/>
      <c r="O135" s="28"/>
      <c r="P135" s="28"/>
      <c r="Q135" s="28"/>
      <c r="R135" s="29"/>
      <c r="T135" s="66"/>
      <c r="U135" s="28"/>
      <c r="V135" s="28"/>
      <c r="W135" s="28"/>
      <c r="X135" s="28"/>
      <c r="Y135" s="28"/>
      <c r="Z135" s="28"/>
      <c r="AA135" s="67"/>
      <c r="AT135" s="13" t="s">
        <v>129</v>
      </c>
      <c r="AU135" s="13" t="s">
        <v>90</v>
      </c>
    </row>
    <row r="136" spans="2:65" s="1" customFormat="1" ht="22.5" customHeight="1">
      <c r="B136" s="127"/>
      <c r="C136" s="137" t="s">
        <v>183</v>
      </c>
      <c r="D136" s="137" t="s">
        <v>173</v>
      </c>
      <c r="E136" s="138" t="s">
        <v>184</v>
      </c>
      <c r="F136" s="209" t="s">
        <v>185</v>
      </c>
      <c r="G136" s="210"/>
      <c r="H136" s="210"/>
      <c r="I136" s="210"/>
      <c r="J136" s="139" t="s">
        <v>176</v>
      </c>
      <c r="K136" s="140">
        <v>18.451</v>
      </c>
      <c r="L136" s="211">
        <v>0</v>
      </c>
      <c r="M136" s="210"/>
      <c r="N136" s="211">
        <f>ROUND(L136*K136,2)</f>
        <v>0</v>
      </c>
      <c r="O136" s="201"/>
      <c r="P136" s="201"/>
      <c r="Q136" s="201"/>
      <c r="R136" s="132"/>
      <c r="T136" s="133" t="s">
        <v>3</v>
      </c>
      <c r="U136" s="36" t="s">
        <v>45</v>
      </c>
      <c r="V136" s="134">
        <v>0</v>
      </c>
      <c r="W136" s="134">
        <f>V136*K136</f>
        <v>0</v>
      </c>
      <c r="X136" s="134">
        <v>0.001</v>
      </c>
      <c r="Y136" s="134">
        <f>X136*K136</f>
        <v>0.018451000000000002</v>
      </c>
      <c r="Z136" s="134">
        <v>0</v>
      </c>
      <c r="AA136" s="135">
        <f>Z136*K136</f>
        <v>0</v>
      </c>
      <c r="AR136" s="13" t="s">
        <v>153</v>
      </c>
      <c r="AT136" s="13" t="s">
        <v>173</v>
      </c>
      <c r="AU136" s="13" t="s">
        <v>90</v>
      </c>
      <c r="AY136" s="13" t="s">
        <v>121</v>
      </c>
      <c r="BE136" s="136">
        <f>IF(U136="základní",N136,0)</f>
        <v>0</v>
      </c>
      <c r="BF136" s="136">
        <f>IF(U136="snížená",N136,0)</f>
        <v>0</v>
      </c>
      <c r="BG136" s="136">
        <f>IF(U136="zákl. přenesená",N136,0)</f>
        <v>0</v>
      </c>
      <c r="BH136" s="136">
        <f>IF(U136="sníž. přenesená",N136,0)</f>
        <v>0</v>
      </c>
      <c r="BI136" s="136">
        <f>IF(U136="nulová",N136,0)</f>
        <v>0</v>
      </c>
      <c r="BJ136" s="13" t="s">
        <v>20</v>
      </c>
      <c r="BK136" s="136">
        <f>ROUND(L136*K136,2)</f>
        <v>0</v>
      </c>
      <c r="BL136" s="13" t="s">
        <v>126</v>
      </c>
      <c r="BM136" s="13" t="s">
        <v>186</v>
      </c>
    </row>
    <row r="137" spans="2:65" s="1" customFormat="1" ht="22.5" customHeight="1">
      <c r="B137" s="127"/>
      <c r="C137" s="128" t="s">
        <v>9</v>
      </c>
      <c r="D137" s="128" t="s">
        <v>122</v>
      </c>
      <c r="E137" s="129" t="s">
        <v>187</v>
      </c>
      <c r="F137" s="200" t="s">
        <v>188</v>
      </c>
      <c r="G137" s="201"/>
      <c r="H137" s="201"/>
      <c r="I137" s="201"/>
      <c r="J137" s="130" t="s">
        <v>169</v>
      </c>
      <c r="K137" s="131">
        <v>194</v>
      </c>
      <c r="L137" s="202">
        <v>0</v>
      </c>
      <c r="M137" s="201"/>
      <c r="N137" s="202">
        <f>ROUND(L137*K137,2)</f>
        <v>0</v>
      </c>
      <c r="O137" s="201"/>
      <c r="P137" s="201"/>
      <c r="Q137" s="201"/>
      <c r="R137" s="132"/>
      <c r="T137" s="133" t="s">
        <v>3</v>
      </c>
      <c r="U137" s="36" t="s">
        <v>45</v>
      </c>
      <c r="V137" s="134">
        <v>0.013</v>
      </c>
      <c r="W137" s="134">
        <f>V137*K137</f>
        <v>2.522</v>
      </c>
      <c r="X137" s="134">
        <v>0</v>
      </c>
      <c r="Y137" s="134">
        <f>X137*K137</f>
        <v>0</v>
      </c>
      <c r="Z137" s="134">
        <v>0</v>
      </c>
      <c r="AA137" s="135">
        <f>Z137*K137</f>
        <v>0</v>
      </c>
      <c r="AR137" s="13" t="s">
        <v>126</v>
      </c>
      <c r="AT137" s="13" t="s">
        <v>122</v>
      </c>
      <c r="AU137" s="13" t="s">
        <v>90</v>
      </c>
      <c r="AY137" s="13" t="s">
        <v>121</v>
      </c>
      <c r="BE137" s="136">
        <f>IF(U137="základní",N137,0)</f>
        <v>0</v>
      </c>
      <c r="BF137" s="136">
        <f>IF(U137="snížená",N137,0)</f>
        <v>0</v>
      </c>
      <c r="BG137" s="136">
        <f>IF(U137="zákl. přenesená",N137,0)</f>
        <v>0</v>
      </c>
      <c r="BH137" s="136">
        <f>IF(U137="sníž. přenesená",N137,0)</f>
        <v>0</v>
      </c>
      <c r="BI137" s="136">
        <f>IF(U137="nulová",N137,0)</f>
        <v>0</v>
      </c>
      <c r="BJ137" s="13" t="s">
        <v>20</v>
      </c>
      <c r="BK137" s="136">
        <f>ROUND(L137*K137,2)</f>
        <v>0</v>
      </c>
      <c r="BL137" s="13" t="s">
        <v>126</v>
      </c>
      <c r="BM137" s="13" t="s">
        <v>189</v>
      </c>
    </row>
    <row r="138" spans="2:47" s="1" customFormat="1" ht="22.5" customHeight="1">
      <c r="B138" s="27"/>
      <c r="C138" s="28"/>
      <c r="D138" s="28"/>
      <c r="E138" s="28"/>
      <c r="F138" s="208" t="s">
        <v>190</v>
      </c>
      <c r="G138" s="164"/>
      <c r="H138" s="164"/>
      <c r="I138" s="164"/>
      <c r="J138" s="28"/>
      <c r="K138" s="28"/>
      <c r="L138" s="28"/>
      <c r="M138" s="28"/>
      <c r="N138" s="28"/>
      <c r="O138" s="28"/>
      <c r="P138" s="28"/>
      <c r="Q138" s="28"/>
      <c r="R138" s="29"/>
      <c r="T138" s="66"/>
      <c r="U138" s="28"/>
      <c r="V138" s="28"/>
      <c r="W138" s="28"/>
      <c r="X138" s="28"/>
      <c r="Y138" s="28"/>
      <c r="Z138" s="28"/>
      <c r="AA138" s="67"/>
      <c r="AT138" s="13" t="s">
        <v>129</v>
      </c>
      <c r="AU138" s="13" t="s">
        <v>90</v>
      </c>
    </row>
    <row r="139" spans="2:65" s="1" customFormat="1" ht="22.5" customHeight="1">
      <c r="B139" s="127"/>
      <c r="C139" s="128" t="s">
        <v>191</v>
      </c>
      <c r="D139" s="128" t="s">
        <v>122</v>
      </c>
      <c r="E139" s="129" t="s">
        <v>192</v>
      </c>
      <c r="F139" s="200" t="s">
        <v>193</v>
      </c>
      <c r="G139" s="201"/>
      <c r="H139" s="201"/>
      <c r="I139" s="201"/>
      <c r="J139" s="130" t="s">
        <v>169</v>
      </c>
      <c r="K139" s="131">
        <v>1079.8</v>
      </c>
      <c r="L139" s="202">
        <v>0</v>
      </c>
      <c r="M139" s="201"/>
      <c r="N139" s="202">
        <f>ROUND(L139*K139,2)</f>
        <v>0</v>
      </c>
      <c r="O139" s="201"/>
      <c r="P139" s="201"/>
      <c r="Q139" s="201"/>
      <c r="R139" s="132"/>
      <c r="T139" s="133" t="s">
        <v>3</v>
      </c>
      <c r="U139" s="36" t="s">
        <v>45</v>
      </c>
      <c r="V139" s="134">
        <v>0.128</v>
      </c>
      <c r="W139" s="134">
        <f>V139*K139</f>
        <v>138.21439999999998</v>
      </c>
      <c r="X139" s="134">
        <v>0</v>
      </c>
      <c r="Y139" s="134">
        <f>X139*K139</f>
        <v>0</v>
      </c>
      <c r="Z139" s="134">
        <v>0</v>
      </c>
      <c r="AA139" s="135">
        <f>Z139*K139</f>
        <v>0</v>
      </c>
      <c r="AR139" s="13" t="s">
        <v>126</v>
      </c>
      <c r="AT139" s="13" t="s">
        <v>122</v>
      </c>
      <c r="AU139" s="13" t="s">
        <v>90</v>
      </c>
      <c r="AY139" s="13" t="s">
        <v>121</v>
      </c>
      <c r="BE139" s="136">
        <f>IF(U139="základní",N139,0)</f>
        <v>0</v>
      </c>
      <c r="BF139" s="136">
        <f>IF(U139="snížená",N139,0)</f>
        <v>0</v>
      </c>
      <c r="BG139" s="136">
        <f>IF(U139="zákl. přenesená",N139,0)</f>
        <v>0</v>
      </c>
      <c r="BH139" s="136">
        <f>IF(U139="sníž. přenesená",N139,0)</f>
        <v>0</v>
      </c>
      <c r="BI139" s="136">
        <f>IF(U139="nulová",N139,0)</f>
        <v>0</v>
      </c>
      <c r="BJ139" s="13" t="s">
        <v>20</v>
      </c>
      <c r="BK139" s="136">
        <f>ROUND(L139*K139,2)</f>
        <v>0</v>
      </c>
      <c r="BL139" s="13" t="s">
        <v>126</v>
      </c>
      <c r="BM139" s="13" t="s">
        <v>194</v>
      </c>
    </row>
    <row r="140" spans="2:65" s="1" customFormat="1" ht="31.5" customHeight="1">
      <c r="B140" s="127"/>
      <c r="C140" s="128" t="s">
        <v>195</v>
      </c>
      <c r="D140" s="128" t="s">
        <v>122</v>
      </c>
      <c r="E140" s="129" t="s">
        <v>196</v>
      </c>
      <c r="F140" s="200" t="s">
        <v>197</v>
      </c>
      <c r="G140" s="201"/>
      <c r="H140" s="201"/>
      <c r="I140" s="201"/>
      <c r="J140" s="130" t="s">
        <v>169</v>
      </c>
      <c r="K140" s="131">
        <v>1230.088</v>
      </c>
      <c r="L140" s="202">
        <v>0</v>
      </c>
      <c r="M140" s="201"/>
      <c r="N140" s="202">
        <f>ROUND(L140*K140,2)</f>
        <v>0</v>
      </c>
      <c r="O140" s="201"/>
      <c r="P140" s="201"/>
      <c r="Q140" s="201"/>
      <c r="R140" s="132"/>
      <c r="T140" s="133" t="s">
        <v>3</v>
      </c>
      <c r="U140" s="36" t="s">
        <v>45</v>
      </c>
      <c r="V140" s="134">
        <v>0.19</v>
      </c>
      <c r="W140" s="134">
        <f>V140*K140</f>
        <v>233.71672</v>
      </c>
      <c r="X140" s="134">
        <v>0</v>
      </c>
      <c r="Y140" s="134">
        <f>X140*K140</f>
        <v>0</v>
      </c>
      <c r="Z140" s="134">
        <v>0</v>
      </c>
      <c r="AA140" s="135">
        <f>Z140*K140</f>
        <v>0</v>
      </c>
      <c r="AR140" s="13" t="s">
        <v>126</v>
      </c>
      <c r="AT140" s="13" t="s">
        <v>122</v>
      </c>
      <c r="AU140" s="13" t="s">
        <v>90</v>
      </c>
      <c r="AY140" s="13" t="s">
        <v>121</v>
      </c>
      <c r="BE140" s="136">
        <f>IF(U140="základní",N140,0)</f>
        <v>0</v>
      </c>
      <c r="BF140" s="136">
        <f>IF(U140="snížená",N140,0)</f>
        <v>0</v>
      </c>
      <c r="BG140" s="136">
        <f>IF(U140="zákl. přenesená",N140,0)</f>
        <v>0</v>
      </c>
      <c r="BH140" s="136">
        <f>IF(U140="sníž. přenesená",N140,0)</f>
        <v>0</v>
      </c>
      <c r="BI140" s="136">
        <f>IF(U140="nulová",N140,0)</f>
        <v>0</v>
      </c>
      <c r="BJ140" s="13" t="s">
        <v>20</v>
      </c>
      <c r="BK140" s="136">
        <f>ROUND(L140*K140,2)</f>
        <v>0</v>
      </c>
      <c r="BL140" s="13" t="s">
        <v>126</v>
      </c>
      <c r="BM140" s="13" t="s">
        <v>198</v>
      </c>
    </row>
    <row r="141" spans="2:47" s="1" customFormat="1" ht="22.5" customHeight="1">
      <c r="B141" s="27"/>
      <c r="C141" s="28"/>
      <c r="D141" s="28"/>
      <c r="E141" s="28"/>
      <c r="F141" s="208" t="s">
        <v>199</v>
      </c>
      <c r="G141" s="164"/>
      <c r="H141" s="164"/>
      <c r="I141" s="164"/>
      <c r="J141" s="28"/>
      <c r="K141" s="28"/>
      <c r="L141" s="28"/>
      <c r="M141" s="28"/>
      <c r="N141" s="28"/>
      <c r="O141" s="28"/>
      <c r="P141" s="28"/>
      <c r="Q141" s="28"/>
      <c r="R141" s="29"/>
      <c r="T141" s="66"/>
      <c r="U141" s="28"/>
      <c r="V141" s="28"/>
      <c r="W141" s="28"/>
      <c r="X141" s="28"/>
      <c r="Y141" s="28"/>
      <c r="Z141" s="28"/>
      <c r="AA141" s="67"/>
      <c r="AT141" s="13" t="s">
        <v>129</v>
      </c>
      <c r="AU141" s="13" t="s">
        <v>90</v>
      </c>
    </row>
    <row r="142" spans="2:65" s="1" customFormat="1" ht="31.5" customHeight="1">
      <c r="B142" s="127"/>
      <c r="C142" s="128" t="s">
        <v>200</v>
      </c>
      <c r="D142" s="128" t="s">
        <v>122</v>
      </c>
      <c r="E142" s="129" t="s">
        <v>201</v>
      </c>
      <c r="F142" s="200" t="s">
        <v>202</v>
      </c>
      <c r="G142" s="201"/>
      <c r="H142" s="201"/>
      <c r="I142" s="201"/>
      <c r="J142" s="130" t="s">
        <v>203</v>
      </c>
      <c r="K142" s="131">
        <v>7</v>
      </c>
      <c r="L142" s="202">
        <v>0</v>
      </c>
      <c r="M142" s="201"/>
      <c r="N142" s="202">
        <f>ROUND(L142*K142,2)</f>
        <v>0</v>
      </c>
      <c r="O142" s="201"/>
      <c r="P142" s="201"/>
      <c r="Q142" s="201"/>
      <c r="R142" s="132"/>
      <c r="T142" s="133" t="s">
        <v>3</v>
      </c>
      <c r="U142" s="36" t="s">
        <v>45</v>
      </c>
      <c r="V142" s="134">
        <v>0.343</v>
      </c>
      <c r="W142" s="134">
        <f>V142*K142</f>
        <v>2.4010000000000002</v>
      </c>
      <c r="X142" s="134">
        <v>0</v>
      </c>
      <c r="Y142" s="134">
        <f>X142*K142</f>
        <v>0</v>
      </c>
      <c r="Z142" s="134">
        <v>0</v>
      </c>
      <c r="AA142" s="135">
        <f>Z142*K142</f>
        <v>0</v>
      </c>
      <c r="AR142" s="13" t="s">
        <v>126</v>
      </c>
      <c r="AT142" s="13" t="s">
        <v>122</v>
      </c>
      <c r="AU142" s="13" t="s">
        <v>90</v>
      </c>
      <c r="AY142" s="13" t="s">
        <v>121</v>
      </c>
      <c r="BE142" s="136">
        <f>IF(U142="základní",N142,0)</f>
        <v>0</v>
      </c>
      <c r="BF142" s="136">
        <f>IF(U142="snížená",N142,0)</f>
        <v>0</v>
      </c>
      <c r="BG142" s="136">
        <f>IF(U142="zákl. přenesená",N142,0)</f>
        <v>0</v>
      </c>
      <c r="BH142" s="136">
        <f>IF(U142="sníž. přenesená",N142,0)</f>
        <v>0</v>
      </c>
      <c r="BI142" s="136">
        <f>IF(U142="nulová",N142,0)</f>
        <v>0</v>
      </c>
      <c r="BJ142" s="13" t="s">
        <v>20</v>
      </c>
      <c r="BK142" s="136">
        <f>ROUND(L142*K142,2)</f>
        <v>0</v>
      </c>
      <c r="BL142" s="13" t="s">
        <v>126</v>
      </c>
      <c r="BM142" s="13" t="s">
        <v>204</v>
      </c>
    </row>
    <row r="143" spans="2:65" s="1" customFormat="1" ht="22.5" customHeight="1">
      <c r="B143" s="127"/>
      <c r="C143" s="137" t="s">
        <v>205</v>
      </c>
      <c r="D143" s="137" t="s">
        <v>173</v>
      </c>
      <c r="E143" s="138" t="s">
        <v>206</v>
      </c>
      <c r="F143" s="209" t="s">
        <v>207</v>
      </c>
      <c r="G143" s="210"/>
      <c r="H143" s="210"/>
      <c r="I143" s="210"/>
      <c r="J143" s="139" t="s">
        <v>203</v>
      </c>
      <c r="K143" s="140">
        <v>4</v>
      </c>
      <c r="L143" s="211">
        <v>0</v>
      </c>
      <c r="M143" s="210"/>
      <c r="N143" s="211">
        <f>ROUND(L143*K143,2)</f>
        <v>0</v>
      </c>
      <c r="O143" s="201"/>
      <c r="P143" s="201"/>
      <c r="Q143" s="201"/>
      <c r="R143" s="132"/>
      <c r="T143" s="133" t="s">
        <v>3</v>
      </c>
      <c r="U143" s="36" t="s">
        <v>45</v>
      </c>
      <c r="V143" s="134">
        <v>0</v>
      </c>
      <c r="W143" s="134">
        <f>V143*K143</f>
        <v>0</v>
      </c>
      <c r="X143" s="134">
        <v>0.004</v>
      </c>
      <c r="Y143" s="134">
        <f>X143*K143</f>
        <v>0.016</v>
      </c>
      <c r="Z143" s="134">
        <v>0</v>
      </c>
      <c r="AA143" s="135">
        <f>Z143*K143</f>
        <v>0</v>
      </c>
      <c r="AR143" s="13" t="s">
        <v>153</v>
      </c>
      <c r="AT143" s="13" t="s">
        <v>173</v>
      </c>
      <c r="AU143" s="13" t="s">
        <v>90</v>
      </c>
      <c r="AY143" s="13" t="s">
        <v>121</v>
      </c>
      <c r="BE143" s="136">
        <f>IF(U143="základní",N143,0)</f>
        <v>0</v>
      </c>
      <c r="BF143" s="136">
        <f>IF(U143="snížená",N143,0)</f>
        <v>0</v>
      </c>
      <c r="BG143" s="136">
        <f>IF(U143="zákl. přenesená",N143,0)</f>
        <v>0</v>
      </c>
      <c r="BH143" s="136">
        <f>IF(U143="sníž. přenesená",N143,0)</f>
        <v>0</v>
      </c>
      <c r="BI143" s="136">
        <f>IF(U143="nulová",N143,0)</f>
        <v>0</v>
      </c>
      <c r="BJ143" s="13" t="s">
        <v>20</v>
      </c>
      <c r="BK143" s="136">
        <f>ROUND(L143*K143,2)</f>
        <v>0</v>
      </c>
      <c r="BL143" s="13" t="s">
        <v>126</v>
      </c>
      <c r="BM143" s="13" t="s">
        <v>208</v>
      </c>
    </row>
    <row r="144" spans="2:65" s="1" customFormat="1" ht="22.5" customHeight="1">
      <c r="B144" s="127"/>
      <c r="C144" s="137" t="s">
        <v>209</v>
      </c>
      <c r="D144" s="137" t="s">
        <v>173</v>
      </c>
      <c r="E144" s="138" t="s">
        <v>210</v>
      </c>
      <c r="F144" s="209" t="s">
        <v>211</v>
      </c>
      <c r="G144" s="210"/>
      <c r="H144" s="210"/>
      <c r="I144" s="210"/>
      <c r="J144" s="139" t="s">
        <v>203</v>
      </c>
      <c r="K144" s="140">
        <v>3</v>
      </c>
      <c r="L144" s="211">
        <v>0</v>
      </c>
      <c r="M144" s="210"/>
      <c r="N144" s="211">
        <f>ROUND(L144*K144,2)</f>
        <v>0</v>
      </c>
      <c r="O144" s="201"/>
      <c r="P144" s="201"/>
      <c r="Q144" s="201"/>
      <c r="R144" s="132"/>
      <c r="T144" s="133" t="s">
        <v>3</v>
      </c>
      <c r="U144" s="36" t="s">
        <v>45</v>
      </c>
      <c r="V144" s="134">
        <v>0</v>
      </c>
      <c r="W144" s="134">
        <f>V144*K144</f>
        <v>0</v>
      </c>
      <c r="X144" s="134">
        <v>0.004</v>
      </c>
      <c r="Y144" s="134">
        <f>X144*K144</f>
        <v>0.012</v>
      </c>
      <c r="Z144" s="134">
        <v>0</v>
      </c>
      <c r="AA144" s="135">
        <f>Z144*K144</f>
        <v>0</v>
      </c>
      <c r="AR144" s="13" t="s">
        <v>153</v>
      </c>
      <c r="AT144" s="13" t="s">
        <v>173</v>
      </c>
      <c r="AU144" s="13" t="s">
        <v>90</v>
      </c>
      <c r="AY144" s="13" t="s">
        <v>121</v>
      </c>
      <c r="BE144" s="136">
        <f>IF(U144="základní",N144,0)</f>
        <v>0</v>
      </c>
      <c r="BF144" s="136">
        <f>IF(U144="snížená",N144,0)</f>
        <v>0</v>
      </c>
      <c r="BG144" s="136">
        <f>IF(U144="zákl. přenesená",N144,0)</f>
        <v>0</v>
      </c>
      <c r="BH144" s="136">
        <f>IF(U144="sníž. přenesená",N144,0)</f>
        <v>0</v>
      </c>
      <c r="BI144" s="136">
        <f>IF(U144="nulová",N144,0)</f>
        <v>0</v>
      </c>
      <c r="BJ144" s="13" t="s">
        <v>20</v>
      </c>
      <c r="BK144" s="136">
        <f>ROUND(L144*K144,2)</f>
        <v>0</v>
      </c>
      <c r="BL144" s="13" t="s">
        <v>126</v>
      </c>
      <c r="BM144" s="13" t="s">
        <v>212</v>
      </c>
    </row>
    <row r="145" spans="2:65" s="1" customFormat="1" ht="31.5" customHeight="1">
      <c r="B145" s="127"/>
      <c r="C145" s="128" t="s">
        <v>8</v>
      </c>
      <c r="D145" s="128" t="s">
        <v>122</v>
      </c>
      <c r="E145" s="129" t="s">
        <v>213</v>
      </c>
      <c r="F145" s="200" t="s">
        <v>214</v>
      </c>
      <c r="G145" s="201"/>
      <c r="H145" s="201"/>
      <c r="I145" s="201"/>
      <c r="J145" s="130" t="s">
        <v>203</v>
      </c>
      <c r="K145" s="131">
        <v>7</v>
      </c>
      <c r="L145" s="202">
        <v>0</v>
      </c>
      <c r="M145" s="201"/>
      <c r="N145" s="202">
        <f>ROUND(L145*K145,2)</f>
        <v>0</v>
      </c>
      <c r="O145" s="201"/>
      <c r="P145" s="201"/>
      <c r="Q145" s="201"/>
      <c r="R145" s="132"/>
      <c r="T145" s="133" t="s">
        <v>3</v>
      </c>
      <c r="U145" s="36" t="s">
        <v>45</v>
      </c>
      <c r="V145" s="134">
        <v>0.574</v>
      </c>
      <c r="W145" s="134">
        <f>V145*K145</f>
        <v>4.018</v>
      </c>
      <c r="X145" s="134">
        <v>5E-05</v>
      </c>
      <c r="Y145" s="134">
        <f>X145*K145</f>
        <v>0.00035</v>
      </c>
      <c r="Z145" s="134">
        <v>0</v>
      </c>
      <c r="AA145" s="135">
        <f>Z145*K145</f>
        <v>0</v>
      </c>
      <c r="AR145" s="13" t="s">
        <v>126</v>
      </c>
      <c r="AT145" s="13" t="s">
        <v>122</v>
      </c>
      <c r="AU145" s="13" t="s">
        <v>90</v>
      </c>
      <c r="AY145" s="13" t="s">
        <v>121</v>
      </c>
      <c r="BE145" s="136">
        <f>IF(U145="základní",N145,0)</f>
        <v>0</v>
      </c>
      <c r="BF145" s="136">
        <f>IF(U145="snížená",N145,0)</f>
        <v>0</v>
      </c>
      <c r="BG145" s="136">
        <f>IF(U145="zákl. přenesená",N145,0)</f>
        <v>0</v>
      </c>
      <c r="BH145" s="136">
        <f>IF(U145="sníž. přenesená",N145,0)</f>
        <v>0</v>
      </c>
      <c r="BI145" s="136">
        <f>IF(U145="nulová",N145,0)</f>
        <v>0</v>
      </c>
      <c r="BJ145" s="13" t="s">
        <v>20</v>
      </c>
      <c r="BK145" s="136">
        <f>ROUND(L145*K145,2)</f>
        <v>0</v>
      </c>
      <c r="BL145" s="13" t="s">
        <v>126</v>
      </c>
      <c r="BM145" s="13" t="s">
        <v>215</v>
      </c>
    </row>
    <row r="146" spans="2:65" s="1" customFormat="1" ht="22.5" customHeight="1">
      <c r="B146" s="127"/>
      <c r="C146" s="137" t="s">
        <v>216</v>
      </c>
      <c r="D146" s="137" t="s">
        <v>173</v>
      </c>
      <c r="E146" s="138" t="s">
        <v>217</v>
      </c>
      <c r="F146" s="209" t="s">
        <v>218</v>
      </c>
      <c r="G146" s="210"/>
      <c r="H146" s="210"/>
      <c r="I146" s="210"/>
      <c r="J146" s="139" t="s">
        <v>125</v>
      </c>
      <c r="K146" s="140">
        <v>0.844</v>
      </c>
      <c r="L146" s="211">
        <v>0</v>
      </c>
      <c r="M146" s="210"/>
      <c r="N146" s="211">
        <f>ROUND(L146*K146,2)</f>
        <v>0</v>
      </c>
      <c r="O146" s="201"/>
      <c r="P146" s="201"/>
      <c r="Q146" s="201"/>
      <c r="R146" s="132"/>
      <c r="T146" s="133" t="s">
        <v>3</v>
      </c>
      <c r="U146" s="36" t="s">
        <v>45</v>
      </c>
      <c r="V146" s="134">
        <v>0</v>
      </c>
      <c r="W146" s="134">
        <f>V146*K146</f>
        <v>0</v>
      </c>
      <c r="X146" s="134">
        <v>0.65</v>
      </c>
      <c r="Y146" s="134">
        <f>X146*K146</f>
        <v>0.5486</v>
      </c>
      <c r="Z146" s="134">
        <v>0</v>
      </c>
      <c r="AA146" s="135">
        <f>Z146*K146</f>
        <v>0</v>
      </c>
      <c r="AR146" s="13" t="s">
        <v>153</v>
      </c>
      <c r="AT146" s="13" t="s">
        <v>173</v>
      </c>
      <c r="AU146" s="13" t="s">
        <v>90</v>
      </c>
      <c r="AY146" s="13" t="s">
        <v>121</v>
      </c>
      <c r="BE146" s="136">
        <f>IF(U146="základní",N146,0)</f>
        <v>0</v>
      </c>
      <c r="BF146" s="136">
        <f>IF(U146="snížená",N146,0)</f>
        <v>0</v>
      </c>
      <c r="BG146" s="136">
        <f>IF(U146="zákl. přenesená",N146,0)</f>
        <v>0</v>
      </c>
      <c r="BH146" s="136">
        <f>IF(U146="sníž. přenesená",N146,0)</f>
        <v>0</v>
      </c>
      <c r="BI146" s="136">
        <f>IF(U146="nulová",N146,0)</f>
        <v>0</v>
      </c>
      <c r="BJ146" s="13" t="s">
        <v>20</v>
      </c>
      <c r="BK146" s="136">
        <f>ROUND(L146*K146,2)</f>
        <v>0</v>
      </c>
      <c r="BL146" s="13" t="s">
        <v>126</v>
      </c>
      <c r="BM146" s="13" t="s">
        <v>219</v>
      </c>
    </row>
    <row r="147" spans="2:63" s="9" customFormat="1" ht="29.85" customHeight="1">
      <c r="B147" s="116"/>
      <c r="C147" s="117"/>
      <c r="D147" s="126" t="s">
        <v>101</v>
      </c>
      <c r="E147" s="126"/>
      <c r="F147" s="126"/>
      <c r="G147" s="126"/>
      <c r="H147" s="126"/>
      <c r="I147" s="126"/>
      <c r="J147" s="126"/>
      <c r="K147" s="126"/>
      <c r="L147" s="126"/>
      <c r="M147" s="126"/>
      <c r="N147" s="212">
        <f>BK147</f>
        <v>0</v>
      </c>
      <c r="O147" s="213"/>
      <c r="P147" s="213"/>
      <c r="Q147" s="213"/>
      <c r="R147" s="119"/>
      <c r="T147" s="120"/>
      <c r="U147" s="117"/>
      <c r="V147" s="117"/>
      <c r="W147" s="121">
        <f>SUM(W148:W153)</f>
        <v>269.725944</v>
      </c>
      <c r="X147" s="117"/>
      <c r="Y147" s="121">
        <f>SUM(Y148:Y153)</f>
        <v>49.451218080000004</v>
      </c>
      <c r="Z147" s="117"/>
      <c r="AA147" s="122">
        <f>SUM(AA148:AA153)</f>
        <v>0</v>
      </c>
      <c r="AR147" s="123" t="s">
        <v>20</v>
      </c>
      <c r="AT147" s="124" t="s">
        <v>79</v>
      </c>
      <c r="AU147" s="124" t="s">
        <v>20</v>
      </c>
      <c r="AY147" s="123" t="s">
        <v>121</v>
      </c>
      <c r="BK147" s="125">
        <f>SUM(BK148:BK153)</f>
        <v>0</v>
      </c>
    </row>
    <row r="148" spans="2:65" s="1" customFormat="1" ht="31.5" customHeight="1">
      <c r="B148" s="127"/>
      <c r="C148" s="128" t="s">
        <v>220</v>
      </c>
      <c r="D148" s="128" t="s">
        <v>122</v>
      </c>
      <c r="E148" s="129" t="s">
        <v>221</v>
      </c>
      <c r="F148" s="200" t="s">
        <v>222</v>
      </c>
      <c r="G148" s="201"/>
      <c r="H148" s="201"/>
      <c r="I148" s="201"/>
      <c r="J148" s="130" t="s">
        <v>169</v>
      </c>
      <c r="K148" s="131">
        <v>1230.088</v>
      </c>
      <c r="L148" s="202">
        <v>0</v>
      </c>
      <c r="M148" s="201"/>
      <c r="N148" s="202">
        <f>ROUND(L148*K148,2)</f>
        <v>0</v>
      </c>
      <c r="O148" s="201"/>
      <c r="P148" s="201"/>
      <c r="Q148" s="201"/>
      <c r="R148" s="132"/>
      <c r="T148" s="133" t="s">
        <v>3</v>
      </c>
      <c r="U148" s="36" t="s">
        <v>45</v>
      </c>
      <c r="V148" s="134">
        <v>0.128</v>
      </c>
      <c r="W148" s="134">
        <f>V148*K148</f>
        <v>157.451264</v>
      </c>
      <c r="X148" s="134">
        <v>0.00028</v>
      </c>
      <c r="Y148" s="134">
        <f>X148*K148</f>
        <v>0.34442463999999995</v>
      </c>
      <c r="Z148" s="134">
        <v>0</v>
      </c>
      <c r="AA148" s="135">
        <f>Z148*K148</f>
        <v>0</v>
      </c>
      <c r="AR148" s="13" t="s">
        <v>126</v>
      </c>
      <c r="AT148" s="13" t="s">
        <v>122</v>
      </c>
      <c r="AU148" s="13" t="s">
        <v>90</v>
      </c>
      <c r="AY148" s="13" t="s">
        <v>121</v>
      </c>
      <c r="BE148" s="136">
        <f>IF(U148="základní",N148,0)</f>
        <v>0</v>
      </c>
      <c r="BF148" s="136">
        <f>IF(U148="snížená",N148,0)</f>
        <v>0</v>
      </c>
      <c r="BG148" s="136">
        <f>IF(U148="zákl. přenesená",N148,0)</f>
        <v>0</v>
      </c>
      <c r="BH148" s="136">
        <f>IF(U148="sníž. přenesená",N148,0)</f>
        <v>0</v>
      </c>
      <c r="BI148" s="136">
        <f>IF(U148="nulová",N148,0)</f>
        <v>0</v>
      </c>
      <c r="BJ148" s="13" t="s">
        <v>20</v>
      </c>
      <c r="BK148" s="136">
        <f>ROUND(L148*K148,2)</f>
        <v>0</v>
      </c>
      <c r="BL148" s="13" t="s">
        <v>126</v>
      </c>
      <c r="BM148" s="13" t="s">
        <v>223</v>
      </c>
    </row>
    <row r="149" spans="2:65" s="1" customFormat="1" ht="22.5" customHeight="1">
      <c r="B149" s="127"/>
      <c r="C149" s="137" t="s">
        <v>224</v>
      </c>
      <c r="D149" s="137" t="s">
        <v>173</v>
      </c>
      <c r="E149" s="138" t="s">
        <v>225</v>
      </c>
      <c r="F149" s="209" t="s">
        <v>226</v>
      </c>
      <c r="G149" s="210"/>
      <c r="H149" s="210"/>
      <c r="I149" s="210"/>
      <c r="J149" s="139" t="s">
        <v>169</v>
      </c>
      <c r="K149" s="140">
        <v>1230.088</v>
      </c>
      <c r="L149" s="211">
        <v>0</v>
      </c>
      <c r="M149" s="210"/>
      <c r="N149" s="211">
        <f>ROUND(L149*K149,2)</f>
        <v>0</v>
      </c>
      <c r="O149" s="201"/>
      <c r="P149" s="201"/>
      <c r="Q149" s="201"/>
      <c r="R149" s="132"/>
      <c r="T149" s="133" t="s">
        <v>3</v>
      </c>
      <c r="U149" s="36" t="s">
        <v>45</v>
      </c>
      <c r="V149" s="134">
        <v>0</v>
      </c>
      <c r="W149" s="134">
        <f>V149*K149</f>
        <v>0</v>
      </c>
      <c r="X149" s="134">
        <v>0</v>
      </c>
      <c r="Y149" s="134">
        <f>X149*K149</f>
        <v>0</v>
      </c>
      <c r="Z149" s="134">
        <v>0</v>
      </c>
      <c r="AA149" s="135">
        <f>Z149*K149</f>
        <v>0</v>
      </c>
      <c r="AR149" s="13" t="s">
        <v>153</v>
      </c>
      <c r="AT149" s="13" t="s">
        <v>173</v>
      </c>
      <c r="AU149" s="13" t="s">
        <v>90</v>
      </c>
      <c r="AY149" s="13" t="s">
        <v>121</v>
      </c>
      <c r="BE149" s="136">
        <f>IF(U149="základní",N149,0)</f>
        <v>0</v>
      </c>
      <c r="BF149" s="136">
        <f>IF(U149="snížená",N149,0)</f>
        <v>0</v>
      </c>
      <c r="BG149" s="136">
        <f>IF(U149="zákl. přenesená",N149,0)</f>
        <v>0</v>
      </c>
      <c r="BH149" s="136">
        <f>IF(U149="sníž. přenesená",N149,0)</f>
        <v>0</v>
      </c>
      <c r="BI149" s="136">
        <f>IF(U149="nulová",N149,0)</f>
        <v>0</v>
      </c>
      <c r="BJ149" s="13" t="s">
        <v>20</v>
      </c>
      <c r="BK149" s="136">
        <f>ROUND(L149*K149,2)</f>
        <v>0</v>
      </c>
      <c r="BL149" s="13" t="s">
        <v>126</v>
      </c>
      <c r="BM149" s="13" t="s">
        <v>227</v>
      </c>
    </row>
    <row r="150" spans="2:65" s="1" customFormat="1" ht="31.5" customHeight="1">
      <c r="B150" s="127"/>
      <c r="C150" s="128" t="s">
        <v>228</v>
      </c>
      <c r="D150" s="128" t="s">
        <v>122</v>
      </c>
      <c r="E150" s="129" t="s">
        <v>229</v>
      </c>
      <c r="F150" s="200" t="s">
        <v>230</v>
      </c>
      <c r="G150" s="201"/>
      <c r="H150" s="201"/>
      <c r="I150" s="201"/>
      <c r="J150" s="130" t="s">
        <v>169</v>
      </c>
      <c r="K150" s="131">
        <v>1230.088</v>
      </c>
      <c r="L150" s="202">
        <v>0</v>
      </c>
      <c r="M150" s="201"/>
      <c r="N150" s="202">
        <f>ROUND(L150*K150,2)</f>
        <v>0</v>
      </c>
      <c r="O150" s="201"/>
      <c r="P150" s="201"/>
      <c r="Q150" s="201"/>
      <c r="R150" s="132"/>
      <c r="T150" s="133" t="s">
        <v>3</v>
      </c>
      <c r="U150" s="36" t="s">
        <v>45</v>
      </c>
      <c r="V150" s="134">
        <v>0.035</v>
      </c>
      <c r="W150" s="134">
        <f>V150*K150</f>
        <v>43.05308</v>
      </c>
      <c r="X150" s="134">
        <v>0.00038</v>
      </c>
      <c r="Y150" s="134">
        <f>X150*K150</f>
        <v>0.46743344000000003</v>
      </c>
      <c r="Z150" s="134">
        <v>0</v>
      </c>
      <c r="AA150" s="135">
        <f>Z150*K150</f>
        <v>0</v>
      </c>
      <c r="AR150" s="13" t="s">
        <v>126</v>
      </c>
      <c r="AT150" s="13" t="s">
        <v>122</v>
      </c>
      <c r="AU150" s="13" t="s">
        <v>90</v>
      </c>
      <c r="AY150" s="13" t="s">
        <v>121</v>
      </c>
      <c r="BE150" s="136">
        <f>IF(U150="základní",N150,0)</f>
        <v>0</v>
      </c>
      <c r="BF150" s="136">
        <f>IF(U150="snížená",N150,0)</f>
        <v>0</v>
      </c>
      <c r="BG150" s="136">
        <f>IF(U150="zákl. přenesená",N150,0)</f>
        <v>0</v>
      </c>
      <c r="BH150" s="136">
        <f>IF(U150="sníž. přenesená",N150,0)</f>
        <v>0</v>
      </c>
      <c r="BI150" s="136">
        <f>IF(U150="nulová",N150,0)</f>
        <v>0</v>
      </c>
      <c r="BJ150" s="13" t="s">
        <v>20</v>
      </c>
      <c r="BK150" s="136">
        <f>ROUND(L150*K150,2)</f>
        <v>0</v>
      </c>
      <c r="BL150" s="13" t="s">
        <v>126</v>
      </c>
      <c r="BM150" s="13" t="s">
        <v>231</v>
      </c>
    </row>
    <row r="151" spans="2:65" s="1" customFormat="1" ht="31.5" customHeight="1">
      <c r="B151" s="127"/>
      <c r="C151" s="137" t="s">
        <v>232</v>
      </c>
      <c r="D151" s="137" t="s">
        <v>173</v>
      </c>
      <c r="E151" s="138" t="s">
        <v>233</v>
      </c>
      <c r="F151" s="209" t="s">
        <v>234</v>
      </c>
      <c r="G151" s="210"/>
      <c r="H151" s="210"/>
      <c r="I151" s="210"/>
      <c r="J151" s="139" t="s">
        <v>203</v>
      </c>
      <c r="K151" s="140">
        <v>3075.22</v>
      </c>
      <c r="L151" s="211">
        <v>0</v>
      </c>
      <c r="M151" s="210"/>
      <c r="N151" s="211">
        <f>ROUND(L151*K151,2)</f>
        <v>0</v>
      </c>
      <c r="O151" s="201"/>
      <c r="P151" s="201"/>
      <c r="Q151" s="201"/>
      <c r="R151" s="132"/>
      <c r="T151" s="133" t="s">
        <v>3</v>
      </c>
      <c r="U151" s="36" t="s">
        <v>45</v>
      </c>
      <c r="V151" s="134">
        <v>0</v>
      </c>
      <c r="W151" s="134">
        <f>V151*K151</f>
        <v>0</v>
      </c>
      <c r="X151" s="134">
        <v>0</v>
      </c>
      <c r="Y151" s="134">
        <f>X151*K151</f>
        <v>0</v>
      </c>
      <c r="Z151" s="134">
        <v>0</v>
      </c>
      <c r="AA151" s="135">
        <f>Z151*K151</f>
        <v>0</v>
      </c>
      <c r="AR151" s="13" t="s">
        <v>153</v>
      </c>
      <c r="AT151" s="13" t="s">
        <v>173</v>
      </c>
      <c r="AU151" s="13" t="s">
        <v>90</v>
      </c>
      <c r="AY151" s="13" t="s">
        <v>121</v>
      </c>
      <c r="BE151" s="136">
        <f>IF(U151="základní",N151,0)</f>
        <v>0</v>
      </c>
      <c r="BF151" s="136">
        <f>IF(U151="snížená",N151,0)</f>
        <v>0</v>
      </c>
      <c r="BG151" s="136">
        <f>IF(U151="zákl. přenesená",N151,0)</f>
        <v>0</v>
      </c>
      <c r="BH151" s="136">
        <f>IF(U151="sníž. přenesená",N151,0)</f>
        <v>0</v>
      </c>
      <c r="BI151" s="136">
        <f>IF(U151="nulová",N151,0)</f>
        <v>0</v>
      </c>
      <c r="BJ151" s="13" t="s">
        <v>20</v>
      </c>
      <c r="BK151" s="136">
        <f>ROUND(L151*K151,2)</f>
        <v>0</v>
      </c>
      <c r="BL151" s="13" t="s">
        <v>126</v>
      </c>
      <c r="BM151" s="13" t="s">
        <v>235</v>
      </c>
    </row>
    <row r="152" spans="2:65" s="1" customFormat="1" ht="31.5" customHeight="1">
      <c r="B152" s="127"/>
      <c r="C152" s="128" t="s">
        <v>236</v>
      </c>
      <c r="D152" s="128" t="s">
        <v>122</v>
      </c>
      <c r="E152" s="129" t="s">
        <v>237</v>
      </c>
      <c r="F152" s="200" t="s">
        <v>238</v>
      </c>
      <c r="G152" s="201"/>
      <c r="H152" s="201"/>
      <c r="I152" s="201"/>
      <c r="J152" s="130" t="s">
        <v>125</v>
      </c>
      <c r="K152" s="131">
        <v>26.32</v>
      </c>
      <c r="L152" s="202">
        <v>0</v>
      </c>
      <c r="M152" s="201"/>
      <c r="N152" s="202">
        <f>ROUND(L152*K152,2)</f>
        <v>0</v>
      </c>
      <c r="O152" s="201"/>
      <c r="P152" s="201"/>
      <c r="Q152" s="201"/>
      <c r="R152" s="132"/>
      <c r="T152" s="133" t="s">
        <v>3</v>
      </c>
      <c r="U152" s="36" t="s">
        <v>45</v>
      </c>
      <c r="V152" s="134">
        <v>2.63</v>
      </c>
      <c r="W152" s="134">
        <f>V152*K152</f>
        <v>69.2216</v>
      </c>
      <c r="X152" s="134">
        <v>1.848</v>
      </c>
      <c r="Y152" s="134">
        <f>X152*K152</f>
        <v>48.63936</v>
      </c>
      <c r="Z152" s="134">
        <v>0</v>
      </c>
      <c r="AA152" s="135">
        <f>Z152*K152</f>
        <v>0</v>
      </c>
      <c r="AR152" s="13" t="s">
        <v>126</v>
      </c>
      <c r="AT152" s="13" t="s">
        <v>122</v>
      </c>
      <c r="AU152" s="13" t="s">
        <v>90</v>
      </c>
      <c r="AY152" s="13" t="s">
        <v>121</v>
      </c>
      <c r="BE152" s="136">
        <f>IF(U152="základní",N152,0)</f>
        <v>0</v>
      </c>
      <c r="BF152" s="136">
        <f>IF(U152="snížená",N152,0)</f>
        <v>0</v>
      </c>
      <c r="BG152" s="136">
        <f>IF(U152="zákl. přenesená",N152,0)</f>
        <v>0</v>
      </c>
      <c r="BH152" s="136">
        <f>IF(U152="sníž. přenesená",N152,0)</f>
        <v>0</v>
      </c>
      <c r="BI152" s="136">
        <f>IF(U152="nulová",N152,0)</f>
        <v>0</v>
      </c>
      <c r="BJ152" s="13" t="s">
        <v>20</v>
      </c>
      <c r="BK152" s="136">
        <f>ROUND(L152*K152,2)</f>
        <v>0</v>
      </c>
      <c r="BL152" s="13" t="s">
        <v>126</v>
      </c>
      <c r="BM152" s="13" t="s">
        <v>239</v>
      </c>
    </row>
    <row r="153" spans="2:47" s="1" customFormat="1" ht="30" customHeight="1">
      <c r="B153" s="27"/>
      <c r="C153" s="28"/>
      <c r="D153" s="28"/>
      <c r="E153" s="28"/>
      <c r="F153" s="208" t="s">
        <v>240</v>
      </c>
      <c r="G153" s="164"/>
      <c r="H153" s="164"/>
      <c r="I153" s="164"/>
      <c r="J153" s="28"/>
      <c r="K153" s="28"/>
      <c r="L153" s="28"/>
      <c r="M153" s="28"/>
      <c r="N153" s="28"/>
      <c r="O153" s="28"/>
      <c r="P153" s="28"/>
      <c r="Q153" s="28"/>
      <c r="R153" s="29"/>
      <c r="T153" s="66"/>
      <c r="U153" s="28"/>
      <c r="V153" s="28"/>
      <c r="W153" s="28"/>
      <c r="X153" s="28"/>
      <c r="Y153" s="28"/>
      <c r="Z153" s="28"/>
      <c r="AA153" s="67"/>
      <c r="AT153" s="13" t="s">
        <v>129</v>
      </c>
      <c r="AU153" s="13" t="s">
        <v>90</v>
      </c>
    </row>
    <row r="154" spans="2:63" s="9" customFormat="1" ht="29.85" customHeight="1">
      <c r="B154" s="116"/>
      <c r="C154" s="117"/>
      <c r="D154" s="126" t="s">
        <v>102</v>
      </c>
      <c r="E154" s="126"/>
      <c r="F154" s="126"/>
      <c r="G154" s="126"/>
      <c r="H154" s="126"/>
      <c r="I154" s="126"/>
      <c r="J154" s="126"/>
      <c r="K154" s="126"/>
      <c r="L154" s="126"/>
      <c r="M154" s="126"/>
      <c r="N154" s="206">
        <f>BK154</f>
        <v>0</v>
      </c>
      <c r="O154" s="207"/>
      <c r="P154" s="207"/>
      <c r="Q154" s="207"/>
      <c r="R154" s="119"/>
      <c r="T154" s="120"/>
      <c r="U154" s="117"/>
      <c r="V154" s="117"/>
      <c r="W154" s="121">
        <f>W155</f>
        <v>25.385997</v>
      </c>
      <c r="X154" s="117"/>
      <c r="Y154" s="121">
        <f>Y155</f>
        <v>0</v>
      </c>
      <c r="Z154" s="117"/>
      <c r="AA154" s="122">
        <f>AA155</f>
        <v>0</v>
      </c>
      <c r="AR154" s="123" t="s">
        <v>20</v>
      </c>
      <c r="AT154" s="124" t="s">
        <v>79</v>
      </c>
      <c r="AU154" s="124" t="s">
        <v>20</v>
      </c>
      <c r="AY154" s="123" t="s">
        <v>121</v>
      </c>
      <c r="BK154" s="125">
        <f>BK155</f>
        <v>0</v>
      </c>
    </row>
    <row r="155" spans="2:65" s="1" customFormat="1" ht="22.5" customHeight="1">
      <c r="B155" s="127"/>
      <c r="C155" s="128" t="s">
        <v>241</v>
      </c>
      <c r="D155" s="128" t="s">
        <v>122</v>
      </c>
      <c r="E155" s="129" t="s">
        <v>242</v>
      </c>
      <c r="F155" s="200" t="s">
        <v>243</v>
      </c>
      <c r="G155" s="201"/>
      <c r="H155" s="201"/>
      <c r="I155" s="201"/>
      <c r="J155" s="130" t="s">
        <v>244</v>
      </c>
      <c r="K155" s="131">
        <v>50.071</v>
      </c>
      <c r="L155" s="202">
        <v>0</v>
      </c>
      <c r="M155" s="201"/>
      <c r="N155" s="202">
        <f>ROUND(L155*K155,2)</f>
        <v>0</v>
      </c>
      <c r="O155" s="201"/>
      <c r="P155" s="201"/>
      <c r="Q155" s="201"/>
      <c r="R155" s="132"/>
      <c r="T155" s="133" t="s">
        <v>3</v>
      </c>
      <c r="U155" s="36" t="s">
        <v>45</v>
      </c>
      <c r="V155" s="134">
        <v>0.507</v>
      </c>
      <c r="W155" s="134">
        <f>V155*K155</f>
        <v>25.385997</v>
      </c>
      <c r="X155" s="134">
        <v>0</v>
      </c>
      <c r="Y155" s="134">
        <f>X155*K155</f>
        <v>0</v>
      </c>
      <c r="Z155" s="134">
        <v>0</v>
      </c>
      <c r="AA155" s="135">
        <f>Z155*K155</f>
        <v>0</v>
      </c>
      <c r="AR155" s="13" t="s">
        <v>126</v>
      </c>
      <c r="AT155" s="13" t="s">
        <v>122</v>
      </c>
      <c r="AU155" s="13" t="s">
        <v>90</v>
      </c>
      <c r="AY155" s="13" t="s">
        <v>121</v>
      </c>
      <c r="BE155" s="136">
        <f>IF(U155="základní",N155,0)</f>
        <v>0</v>
      </c>
      <c r="BF155" s="136">
        <f>IF(U155="snížená",N155,0)</f>
        <v>0</v>
      </c>
      <c r="BG155" s="136">
        <f>IF(U155="zákl. přenesená",N155,0)</f>
        <v>0</v>
      </c>
      <c r="BH155" s="136">
        <f>IF(U155="sníž. přenesená",N155,0)</f>
        <v>0</v>
      </c>
      <c r="BI155" s="136">
        <f>IF(U155="nulová",N155,0)</f>
        <v>0</v>
      </c>
      <c r="BJ155" s="13" t="s">
        <v>20</v>
      </c>
      <c r="BK155" s="136">
        <f>ROUND(L155*K155,2)</f>
        <v>0</v>
      </c>
      <c r="BL155" s="13" t="s">
        <v>126</v>
      </c>
      <c r="BM155" s="13" t="s">
        <v>245</v>
      </c>
    </row>
    <row r="156" spans="2:63" s="9" customFormat="1" ht="37.35" customHeight="1">
      <c r="B156" s="116"/>
      <c r="C156" s="117"/>
      <c r="D156" s="118" t="s">
        <v>103</v>
      </c>
      <c r="E156" s="118"/>
      <c r="F156" s="118"/>
      <c r="G156" s="118"/>
      <c r="H156" s="118"/>
      <c r="I156" s="118"/>
      <c r="J156" s="118"/>
      <c r="K156" s="118"/>
      <c r="L156" s="118"/>
      <c r="M156" s="118"/>
      <c r="N156" s="214">
        <f>BK156</f>
        <v>0</v>
      </c>
      <c r="O156" s="215"/>
      <c r="P156" s="215"/>
      <c r="Q156" s="215"/>
      <c r="R156" s="119"/>
      <c r="T156" s="120"/>
      <c r="U156" s="117"/>
      <c r="V156" s="117"/>
      <c r="W156" s="121">
        <f>W157+W167</f>
        <v>0</v>
      </c>
      <c r="X156" s="117"/>
      <c r="Y156" s="121">
        <f>Y157+Y167</f>
        <v>0</v>
      </c>
      <c r="Z156" s="117"/>
      <c r="AA156" s="122">
        <f>AA157+AA167</f>
        <v>0</v>
      </c>
      <c r="AR156" s="123" t="s">
        <v>140</v>
      </c>
      <c r="AT156" s="124" t="s">
        <v>79</v>
      </c>
      <c r="AU156" s="124" t="s">
        <v>80</v>
      </c>
      <c r="AY156" s="123" t="s">
        <v>121</v>
      </c>
      <c r="BK156" s="125">
        <f>BK157+BK167</f>
        <v>0</v>
      </c>
    </row>
    <row r="157" spans="2:63" s="9" customFormat="1" ht="19.9" customHeight="1">
      <c r="B157" s="116"/>
      <c r="C157" s="117"/>
      <c r="D157" s="126" t="s">
        <v>104</v>
      </c>
      <c r="E157" s="126"/>
      <c r="F157" s="126"/>
      <c r="G157" s="126"/>
      <c r="H157" s="126"/>
      <c r="I157" s="126"/>
      <c r="J157" s="126"/>
      <c r="K157" s="126"/>
      <c r="L157" s="126"/>
      <c r="M157" s="126"/>
      <c r="N157" s="206">
        <f>BK157</f>
        <v>0</v>
      </c>
      <c r="O157" s="207"/>
      <c r="P157" s="207"/>
      <c r="Q157" s="207"/>
      <c r="R157" s="119"/>
      <c r="T157" s="120"/>
      <c r="U157" s="117"/>
      <c r="V157" s="117"/>
      <c r="W157" s="121">
        <f>SUM(W158:W166)</f>
        <v>0</v>
      </c>
      <c r="X157" s="117"/>
      <c r="Y157" s="121">
        <f>SUM(Y158:Y166)</f>
        <v>0</v>
      </c>
      <c r="Z157" s="117"/>
      <c r="AA157" s="122">
        <f>SUM(AA158:AA166)</f>
        <v>0</v>
      </c>
      <c r="AR157" s="123" t="s">
        <v>140</v>
      </c>
      <c r="AT157" s="124" t="s">
        <v>79</v>
      </c>
      <c r="AU157" s="124" t="s">
        <v>20</v>
      </c>
      <c r="AY157" s="123" t="s">
        <v>121</v>
      </c>
      <c r="BK157" s="125">
        <f>SUM(BK158:BK166)</f>
        <v>0</v>
      </c>
    </row>
    <row r="158" spans="2:65" s="1" customFormat="1" ht="22.5" customHeight="1">
      <c r="B158" s="127"/>
      <c r="C158" s="128" t="s">
        <v>246</v>
      </c>
      <c r="D158" s="128" t="s">
        <v>122</v>
      </c>
      <c r="E158" s="129" t="s">
        <v>247</v>
      </c>
      <c r="F158" s="200" t="s">
        <v>248</v>
      </c>
      <c r="G158" s="201"/>
      <c r="H158" s="201"/>
      <c r="I158" s="201"/>
      <c r="J158" s="130" t="s">
        <v>249</v>
      </c>
      <c r="K158" s="131">
        <v>1</v>
      </c>
      <c r="L158" s="202">
        <v>0</v>
      </c>
      <c r="M158" s="201"/>
      <c r="N158" s="202">
        <f>ROUND(L158*K158,2)</f>
        <v>0</v>
      </c>
      <c r="O158" s="201"/>
      <c r="P158" s="201"/>
      <c r="Q158" s="201"/>
      <c r="R158" s="132"/>
      <c r="T158" s="133" t="s">
        <v>3</v>
      </c>
      <c r="U158" s="36" t="s">
        <v>45</v>
      </c>
      <c r="V158" s="134">
        <v>0</v>
      </c>
      <c r="W158" s="134">
        <f>V158*K158</f>
        <v>0</v>
      </c>
      <c r="X158" s="134">
        <v>0</v>
      </c>
      <c r="Y158" s="134">
        <f>X158*K158</f>
        <v>0</v>
      </c>
      <c r="Z158" s="134">
        <v>0</v>
      </c>
      <c r="AA158" s="135">
        <f>Z158*K158</f>
        <v>0</v>
      </c>
      <c r="AR158" s="13" t="s">
        <v>250</v>
      </c>
      <c r="AT158" s="13" t="s">
        <v>122</v>
      </c>
      <c r="AU158" s="13" t="s">
        <v>90</v>
      </c>
      <c r="AY158" s="13" t="s">
        <v>121</v>
      </c>
      <c r="BE158" s="136">
        <f>IF(U158="základní",N158,0)</f>
        <v>0</v>
      </c>
      <c r="BF158" s="136">
        <f>IF(U158="snížená",N158,0)</f>
        <v>0</v>
      </c>
      <c r="BG158" s="136">
        <f>IF(U158="zákl. přenesená",N158,0)</f>
        <v>0</v>
      </c>
      <c r="BH158" s="136">
        <f>IF(U158="sníž. přenesená",N158,0)</f>
        <v>0</v>
      </c>
      <c r="BI158" s="136">
        <f>IF(U158="nulová",N158,0)</f>
        <v>0</v>
      </c>
      <c r="BJ158" s="13" t="s">
        <v>20</v>
      </c>
      <c r="BK158" s="136">
        <f>ROUND(L158*K158,2)</f>
        <v>0</v>
      </c>
      <c r="BL158" s="13" t="s">
        <v>250</v>
      </c>
      <c r="BM158" s="13" t="s">
        <v>251</v>
      </c>
    </row>
    <row r="159" spans="2:47" s="1" customFormat="1" ht="22.5" customHeight="1">
      <c r="B159" s="27"/>
      <c r="C159" s="28"/>
      <c r="D159" s="28"/>
      <c r="E159" s="28"/>
      <c r="F159" s="208" t="s">
        <v>252</v>
      </c>
      <c r="G159" s="164"/>
      <c r="H159" s="164"/>
      <c r="I159" s="164"/>
      <c r="J159" s="28"/>
      <c r="K159" s="28"/>
      <c r="L159" s="28"/>
      <c r="M159" s="28"/>
      <c r="N159" s="28"/>
      <c r="O159" s="28"/>
      <c r="P159" s="28"/>
      <c r="Q159" s="28"/>
      <c r="R159" s="29"/>
      <c r="T159" s="66"/>
      <c r="U159" s="28"/>
      <c r="V159" s="28"/>
      <c r="W159" s="28"/>
      <c r="X159" s="28"/>
      <c r="Y159" s="28"/>
      <c r="Z159" s="28"/>
      <c r="AA159" s="67"/>
      <c r="AT159" s="13" t="s">
        <v>129</v>
      </c>
      <c r="AU159" s="13" t="s">
        <v>90</v>
      </c>
    </row>
    <row r="160" spans="2:65" s="1" customFormat="1" ht="22.5" customHeight="1">
      <c r="B160" s="127"/>
      <c r="C160" s="128" t="s">
        <v>253</v>
      </c>
      <c r="D160" s="128" t="s">
        <v>122</v>
      </c>
      <c r="E160" s="129" t="s">
        <v>254</v>
      </c>
      <c r="F160" s="200" t="s">
        <v>255</v>
      </c>
      <c r="G160" s="201"/>
      <c r="H160" s="201"/>
      <c r="I160" s="201"/>
      <c r="J160" s="130" t="s">
        <v>249</v>
      </c>
      <c r="K160" s="131">
        <v>1</v>
      </c>
      <c r="L160" s="202">
        <v>0</v>
      </c>
      <c r="M160" s="201"/>
      <c r="N160" s="202">
        <f>ROUND(L160*K160,2)</f>
        <v>0</v>
      </c>
      <c r="O160" s="201"/>
      <c r="P160" s="201"/>
      <c r="Q160" s="201"/>
      <c r="R160" s="132"/>
      <c r="T160" s="133" t="s">
        <v>3</v>
      </c>
      <c r="U160" s="36" t="s">
        <v>45</v>
      </c>
      <c r="V160" s="134">
        <v>0</v>
      </c>
      <c r="W160" s="134">
        <f>V160*K160</f>
        <v>0</v>
      </c>
      <c r="X160" s="134">
        <v>0</v>
      </c>
      <c r="Y160" s="134">
        <f>X160*K160</f>
        <v>0</v>
      </c>
      <c r="Z160" s="134">
        <v>0</v>
      </c>
      <c r="AA160" s="135">
        <f>Z160*K160</f>
        <v>0</v>
      </c>
      <c r="AR160" s="13" t="s">
        <v>250</v>
      </c>
      <c r="AT160" s="13" t="s">
        <v>122</v>
      </c>
      <c r="AU160" s="13" t="s">
        <v>90</v>
      </c>
      <c r="AY160" s="13" t="s">
        <v>121</v>
      </c>
      <c r="BE160" s="136">
        <f>IF(U160="základní",N160,0)</f>
        <v>0</v>
      </c>
      <c r="BF160" s="136">
        <f>IF(U160="snížená",N160,0)</f>
        <v>0</v>
      </c>
      <c r="BG160" s="136">
        <f>IF(U160="zákl. přenesená",N160,0)</f>
        <v>0</v>
      </c>
      <c r="BH160" s="136">
        <f>IF(U160="sníž. přenesená",N160,0)</f>
        <v>0</v>
      </c>
      <c r="BI160" s="136">
        <f>IF(U160="nulová",N160,0)</f>
        <v>0</v>
      </c>
      <c r="BJ160" s="13" t="s">
        <v>20</v>
      </c>
      <c r="BK160" s="136">
        <f>ROUND(L160*K160,2)</f>
        <v>0</v>
      </c>
      <c r="BL160" s="13" t="s">
        <v>250</v>
      </c>
      <c r="BM160" s="13" t="s">
        <v>256</v>
      </c>
    </row>
    <row r="161" spans="2:47" s="1" customFormat="1" ht="22.5" customHeight="1">
      <c r="B161" s="27"/>
      <c r="C161" s="28"/>
      <c r="D161" s="28"/>
      <c r="E161" s="28"/>
      <c r="F161" s="208" t="s">
        <v>257</v>
      </c>
      <c r="G161" s="164"/>
      <c r="H161" s="164"/>
      <c r="I161" s="164"/>
      <c r="J161" s="28"/>
      <c r="K161" s="28"/>
      <c r="L161" s="28"/>
      <c r="M161" s="28"/>
      <c r="N161" s="28"/>
      <c r="O161" s="28"/>
      <c r="P161" s="28"/>
      <c r="Q161" s="28"/>
      <c r="R161" s="29"/>
      <c r="T161" s="66"/>
      <c r="U161" s="28"/>
      <c r="V161" s="28"/>
      <c r="W161" s="28"/>
      <c r="X161" s="28"/>
      <c r="Y161" s="28"/>
      <c r="Z161" s="28"/>
      <c r="AA161" s="67"/>
      <c r="AT161" s="13" t="s">
        <v>129</v>
      </c>
      <c r="AU161" s="13" t="s">
        <v>90</v>
      </c>
    </row>
    <row r="162" spans="2:65" s="1" customFormat="1" ht="22.5" customHeight="1">
      <c r="B162" s="127"/>
      <c r="C162" s="128" t="s">
        <v>258</v>
      </c>
      <c r="D162" s="128" t="s">
        <v>122</v>
      </c>
      <c r="E162" s="129" t="s">
        <v>259</v>
      </c>
      <c r="F162" s="200" t="s">
        <v>260</v>
      </c>
      <c r="G162" s="201"/>
      <c r="H162" s="201"/>
      <c r="I162" s="201"/>
      <c r="J162" s="130" t="s">
        <v>249</v>
      </c>
      <c r="K162" s="131">
        <v>1</v>
      </c>
      <c r="L162" s="202">
        <v>0</v>
      </c>
      <c r="M162" s="201"/>
      <c r="N162" s="202">
        <f>ROUND(L162*K162,2)</f>
        <v>0</v>
      </c>
      <c r="O162" s="201"/>
      <c r="P162" s="201"/>
      <c r="Q162" s="201"/>
      <c r="R162" s="132"/>
      <c r="T162" s="133" t="s">
        <v>3</v>
      </c>
      <c r="U162" s="36" t="s">
        <v>45</v>
      </c>
      <c r="V162" s="134">
        <v>0</v>
      </c>
      <c r="W162" s="134">
        <f>V162*K162</f>
        <v>0</v>
      </c>
      <c r="X162" s="134">
        <v>0</v>
      </c>
      <c r="Y162" s="134">
        <f>X162*K162</f>
        <v>0</v>
      </c>
      <c r="Z162" s="134">
        <v>0</v>
      </c>
      <c r="AA162" s="135">
        <f>Z162*K162</f>
        <v>0</v>
      </c>
      <c r="AR162" s="13" t="s">
        <v>250</v>
      </c>
      <c r="AT162" s="13" t="s">
        <v>122</v>
      </c>
      <c r="AU162" s="13" t="s">
        <v>90</v>
      </c>
      <c r="AY162" s="13" t="s">
        <v>121</v>
      </c>
      <c r="BE162" s="136">
        <f>IF(U162="základní",N162,0)</f>
        <v>0</v>
      </c>
      <c r="BF162" s="136">
        <f>IF(U162="snížená",N162,0)</f>
        <v>0</v>
      </c>
      <c r="BG162" s="136">
        <f>IF(U162="zákl. přenesená",N162,0)</f>
        <v>0</v>
      </c>
      <c r="BH162" s="136">
        <f>IF(U162="sníž. přenesená",N162,0)</f>
        <v>0</v>
      </c>
      <c r="BI162" s="136">
        <f>IF(U162="nulová",N162,0)</f>
        <v>0</v>
      </c>
      <c r="BJ162" s="13" t="s">
        <v>20</v>
      </c>
      <c r="BK162" s="136">
        <f>ROUND(L162*K162,2)</f>
        <v>0</v>
      </c>
      <c r="BL162" s="13" t="s">
        <v>250</v>
      </c>
      <c r="BM162" s="13" t="s">
        <v>261</v>
      </c>
    </row>
    <row r="163" spans="2:47" s="1" customFormat="1" ht="22.5" customHeight="1">
      <c r="B163" s="27"/>
      <c r="C163" s="28"/>
      <c r="D163" s="28"/>
      <c r="E163" s="28"/>
      <c r="F163" s="208" t="s">
        <v>262</v>
      </c>
      <c r="G163" s="164"/>
      <c r="H163" s="164"/>
      <c r="I163" s="164"/>
      <c r="J163" s="28"/>
      <c r="K163" s="28"/>
      <c r="L163" s="28"/>
      <c r="M163" s="28"/>
      <c r="N163" s="28"/>
      <c r="O163" s="28"/>
      <c r="P163" s="28"/>
      <c r="Q163" s="28"/>
      <c r="R163" s="29"/>
      <c r="T163" s="66"/>
      <c r="U163" s="28"/>
      <c r="V163" s="28"/>
      <c r="W163" s="28"/>
      <c r="X163" s="28"/>
      <c r="Y163" s="28"/>
      <c r="Z163" s="28"/>
      <c r="AA163" s="67"/>
      <c r="AT163" s="13" t="s">
        <v>129</v>
      </c>
      <c r="AU163" s="13" t="s">
        <v>90</v>
      </c>
    </row>
    <row r="164" spans="2:65" s="1" customFormat="1" ht="22.5" customHeight="1">
      <c r="B164" s="127"/>
      <c r="C164" s="128" t="s">
        <v>263</v>
      </c>
      <c r="D164" s="128" t="s">
        <v>122</v>
      </c>
      <c r="E164" s="129" t="s">
        <v>264</v>
      </c>
      <c r="F164" s="200" t="s">
        <v>265</v>
      </c>
      <c r="G164" s="201"/>
      <c r="H164" s="201"/>
      <c r="I164" s="201"/>
      <c r="J164" s="130" t="s">
        <v>249</v>
      </c>
      <c r="K164" s="131">
        <v>1</v>
      </c>
      <c r="L164" s="202">
        <v>0</v>
      </c>
      <c r="M164" s="201"/>
      <c r="N164" s="202">
        <f>ROUND(L164*K164,2)</f>
        <v>0</v>
      </c>
      <c r="O164" s="201"/>
      <c r="P164" s="201"/>
      <c r="Q164" s="201"/>
      <c r="R164" s="132"/>
      <c r="T164" s="133" t="s">
        <v>3</v>
      </c>
      <c r="U164" s="36" t="s">
        <v>45</v>
      </c>
      <c r="V164" s="134">
        <v>0</v>
      </c>
      <c r="W164" s="134">
        <f>V164*K164</f>
        <v>0</v>
      </c>
      <c r="X164" s="134">
        <v>0</v>
      </c>
      <c r="Y164" s="134">
        <f>X164*K164</f>
        <v>0</v>
      </c>
      <c r="Z164" s="134">
        <v>0</v>
      </c>
      <c r="AA164" s="135">
        <f>Z164*K164</f>
        <v>0</v>
      </c>
      <c r="AR164" s="13" t="s">
        <v>250</v>
      </c>
      <c r="AT164" s="13" t="s">
        <v>122</v>
      </c>
      <c r="AU164" s="13" t="s">
        <v>90</v>
      </c>
      <c r="AY164" s="13" t="s">
        <v>121</v>
      </c>
      <c r="BE164" s="136">
        <f>IF(U164="základní",N164,0)</f>
        <v>0</v>
      </c>
      <c r="BF164" s="136">
        <f>IF(U164="snížená",N164,0)</f>
        <v>0</v>
      </c>
      <c r="BG164" s="136">
        <f>IF(U164="zákl. přenesená",N164,0)</f>
        <v>0</v>
      </c>
      <c r="BH164" s="136">
        <f>IF(U164="sníž. přenesená",N164,0)</f>
        <v>0</v>
      </c>
      <c r="BI164" s="136">
        <f>IF(U164="nulová",N164,0)</f>
        <v>0</v>
      </c>
      <c r="BJ164" s="13" t="s">
        <v>20</v>
      </c>
      <c r="BK164" s="136">
        <f>ROUND(L164*K164,2)</f>
        <v>0</v>
      </c>
      <c r="BL164" s="13" t="s">
        <v>250</v>
      </c>
      <c r="BM164" s="13" t="s">
        <v>266</v>
      </c>
    </row>
    <row r="165" spans="2:47" s="1" customFormat="1" ht="22.5" customHeight="1">
      <c r="B165" s="27"/>
      <c r="C165" s="28"/>
      <c r="D165" s="28"/>
      <c r="E165" s="28"/>
      <c r="F165" s="208" t="s">
        <v>267</v>
      </c>
      <c r="G165" s="164"/>
      <c r="H165" s="164"/>
      <c r="I165" s="164"/>
      <c r="J165" s="28"/>
      <c r="K165" s="28"/>
      <c r="L165" s="28"/>
      <c r="M165" s="28"/>
      <c r="N165" s="28"/>
      <c r="O165" s="28"/>
      <c r="P165" s="28"/>
      <c r="Q165" s="28"/>
      <c r="R165" s="29"/>
      <c r="T165" s="66"/>
      <c r="U165" s="28"/>
      <c r="V165" s="28"/>
      <c r="W165" s="28"/>
      <c r="X165" s="28"/>
      <c r="Y165" s="28"/>
      <c r="Z165" s="28"/>
      <c r="AA165" s="67"/>
      <c r="AT165" s="13" t="s">
        <v>129</v>
      </c>
      <c r="AU165" s="13" t="s">
        <v>90</v>
      </c>
    </row>
    <row r="166" spans="2:65" s="1" customFormat="1" ht="22.5" customHeight="1">
      <c r="B166" s="127"/>
      <c r="C166" s="128" t="s">
        <v>268</v>
      </c>
      <c r="D166" s="128" t="s">
        <v>122</v>
      </c>
      <c r="E166" s="129" t="s">
        <v>269</v>
      </c>
      <c r="F166" s="200" t="s">
        <v>270</v>
      </c>
      <c r="G166" s="201"/>
      <c r="H166" s="201"/>
      <c r="I166" s="201"/>
      <c r="J166" s="130" t="s">
        <v>249</v>
      </c>
      <c r="K166" s="131">
        <v>1</v>
      </c>
      <c r="L166" s="202">
        <v>0</v>
      </c>
      <c r="M166" s="201"/>
      <c r="N166" s="202">
        <f>ROUND(L166*K166,2)</f>
        <v>0</v>
      </c>
      <c r="O166" s="201"/>
      <c r="P166" s="201"/>
      <c r="Q166" s="201"/>
      <c r="R166" s="132"/>
      <c r="T166" s="133" t="s">
        <v>3</v>
      </c>
      <c r="U166" s="36" t="s">
        <v>45</v>
      </c>
      <c r="V166" s="134">
        <v>0</v>
      </c>
      <c r="W166" s="134">
        <f>V166*K166</f>
        <v>0</v>
      </c>
      <c r="X166" s="134">
        <v>0</v>
      </c>
      <c r="Y166" s="134">
        <f>X166*K166</f>
        <v>0</v>
      </c>
      <c r="Z166" s="134">
        <v>0</v>
      </c>
      <c r="AA166" s="135">
        <f>Z166*K166</f>
        <v>0</v>
      </c>
      <c r="AR166" s="13" t="s">
        <v>250</v>
      </c>
      <c r="AT166" s="13" t="s">
        <v>122</v>
      </c>
      <c r="AU166" s="13" t="s">
        <v>90</v>
      </c>
      <c r="AY166" s="13" t="s">
        <v>121</v>
      </c>
      <c r="BE166" s="136">
        <f>IF(U166="základní",N166,0)</f>
        <v>0</v>
      </c>
      <c r="BF166" s="136">
        <f>IF(U166="snížená",N166,0)</f>
        <v>0</v>
      </c>
      <c r="BG166" s="136">
        <f>IF(U166="zákl. přenesená",N166,0)</f>
        <v>0</v>
      </c>
      <c r="BH166" s="136">
        <f>IF(U166="sníž. přenesená",N166,0)</f>
        <v>0</v>
      </c>
      <c r="BI166" s="136">
        <f>IF(U166="nulová",N166,0)</f>
        <v>0</v>
      </c>
      <c r="BJ166" s="13" t="s">
        <v>20</v>
      </c>
      <c r="BK166" s="136">
        <f>ROUND(L166*K166,2)</f>
        <v>0</v>
      </c>
      <c r="BL166" s="13" t="s">
        <v>250</v>
      </c>
      <c r="BM166" s="13" t="s">
        <v>271</v>
      </c>
    </row>
    <row r="167" spans="2:63" s="9" customFormat="1" ht="29.85" customHeight="1">
      <c r="B167" s="116"/>
      <c r="C167" s="117"/>
      <c r="D167" s="126" t="s">
        <v>105</v>
      </c>
      <c r="E167" s="126"/>
      <c r="F167" s="126"/>
      <c r="G167" s="126"/>
      <c r="H167" s="126"/>
      <c r="I167" s="126"/>
      <c r="J167" s="126"/>
      <c r="K167" s="126"/>
      <c r="L167" s="126"/>
      <c r="M167" s="126"/>
      <c r="N167" s="212">
        <f>BK167</f>
        <v>0</v>
      </c>
      <c r="O167" s="213"/>
      <c r="P167" s="213"/>
      <c r="Q167" s="213"/>
      <c r="R167" s="119"/>
      <c r="T167" s="120"/>
      <c r="U167" s="117"/>
      <c r="V167" s="117"/>
      <c r="W167" s="121">
        <f>W168</f>
        <v>0</v>
      </c>
      <c r="X167" s="117"/>
      <c r="Y167" s="121">
        <f>Y168</f>
        <v>0</v>
      </c>
      <c r="Z167" s="117"/>
      <c r="AA167" s="122">
        <f>AA168</f>
        <v>0</v>
      </c>
      <c r="AR167" s="123" t="s">
        <v>140</v>
      </c>
      <c r="AT167" s="124" t="s">
        <v>79</v>
      </c>
      <c r="AU167" s="124" t="s">
        <v>20</v>
      </c>
      <c r="AY167" s="123" t="s">
        <v>121</v>
      </c>
      <c r="BK167" s="125">
        <f>BK168</f>
        <v>0</v>
      </c>
    </row>
    <row r="168" spans="2:65" s="1" customFormat="1" ht="22.5" customHeight="1">
      <c r="B168" s="127"/>
      <c r="C168" s="128" t="s">
        <v>272</v>
      </c>
      <c r="D168" s="128" t="s">
        <v>122</v>
      </c>
      <c r="E168" s="129" t="s">
        <v>273</v>
      </c>
      <c r="F168" s="200" t="s">
        <v>274</v>
      </c>
      <c r="G168" s="201"/>
      <c r="H168" s="201"/>
      <c r="I168" s="201"/>
      <c r="J168" s="130" t="s">
        <v>203</v>
      </c>
      <c r="K168" s="131">
        <v>1</v>
      </c>
      <c r="L168" s="202">
        <v>0</v>
      </c>
      <c r="M168" s="201"/>
      <c r="N168" s="202">
        <f>ROUND(L168*K168,2)</f>
        <v>0</v>
      </c>
      <c r="O168" s="201"/>
      <c r="P168" s="201"/>
      <c r="Q168" s="201"/>
      <c r="R168" s="132"/>
      <c r="T168" s="133" t="s">
        <v>3</v>
      </c>
      <c r="U168" s="141" t="s">
        <v>45</v>
      </c>
      <c r="V168" s="142">
        <v>0</v>
      </c>
      <c r="W168" s="142">
        <f>V168*K168</f>
        <v>0</v>
      </c>
      <c r="X168" s="142">
        <v>0</v>
      </c>
      <c r="Y168" s="142">
        <f>X168*K168</f>
        <v>0</v>
      </c>
      <c r="Z168" s="142">
        <v>0</v>
      </c>
      <c r="AA168" s="143">
        <f>Z168*K168</f>
        <v>0</v>
      </c>
      <c r="AR168" s="13" t="s">
        <v>250</v>
      </c>
      <c r="AT168" s="13" t="s">
        <v>122</v>
      </c>
      <c r="AU168" s="13" t="s">
        <v>90</v>
      </c>
      <c r="AY168" s="13" t="s">
        <v>121</v>
      </c>
      <c r="BE168" s="136">
        <f>IF(U168="základní",N168,0)</f>
        <v>0</v>
      </c>
      <c r="BF168" s="136">
        <f>IF(U168="snížená",N168,0)</f>
        <v>0</v>
      </c>
      <c r="BG168" s="136">
        <f>IF(U168="zákl. přenesená",N168,0)</f>
        <v>0</v>
      </c>
      <c r="BH168" s="136">
        <f>IF(U168="sníž. přenesená",N168,0)</f>
        <v>0</v>
      </c>
      <c r="BI168" s="136">
        <f>IF(U168="nulová",N168,0)</f>
        <v>0</v>
      </c>
      <c r="BJ168" s="13" t="s">
        <v>20</v>
      </c>
      <c r="BK168" s="136">
        <f>ROUND(L168*K168,2)</f>
        <v>0</v>
      </c>
      <c r="BL168" s="13" t="s">
        <v>250</v>
      </c>
      <c r="BM168" s="13" t="s">
        <v>275</v>
      </c>
    </row>
    <row r="169" spans="2:18" s="1" customFormat="1" ht="6.95" customHeight="1"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3"/>
    </row>
  </sheetData>
  <mergeCells count="177">
    <mergeCell ref="N147:Q147"/>
    <mergeCell ref="N154:Q154"/>
    <mergeCell ref="N156:Q156"/>
    <mergeCell ref="N157:Q157"/>
    <mergeCell ref="N167:Q167"/>
    <mergeCell ref="H1:K1"/>
    <mergeCell ref="S2:AC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51:I151"/>
    <mergeCell ref="L151:M151"/>
    <mergeCell ref="N151:Q151"/>
    <mergeCell ref="F152:I152"/>
    <mergeCell ref="L152:M152"/>
    <mergeCell ref="N152:Q152"/>
    <mergeCell ref="F153:I153"/>
    <mergeCell ref="F155:I155"/>
    <mergeCell ref="L155:M155"/>
    <mergeCell ref="F168:I168"/>
    <mergeCell ref="L168:M168"/>
    <mergeCell ref="N168:Q168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N155:Q15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L143:M143"/>
    <mergeCell ref="N143:Q143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L134:M134"/>
    <mergeCell ref="N134:Q134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L125:M125"/>
    <mergeCell ref="N125:Q125"/>
    <mergeCell ref="F118:I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Kancelář-PC\Kancelář</dc:creator>
  <cp:keywords/>
  <dc:description/>
  <cp:lastModifiedBy>Šuhájková Alice</cp:lastModifiedBy>
  <dcterms:created xsi:type="dcterms:W3CDTF">2016-11-10T17:47:56Z</dcterms:created>
  <dcterms:modified xsi:type="dcterms:W3CDTF">2016-11-10T20:01:13Z</dcterms:modified>
  <cp:category/>
  <cp:version/>
  <cp:contentType/>
  <cp:contentStatus/>
</cp:coreProperties>
</file>